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mråder\Økonomi\Økonomi og Risiko\Søjle III oplysningsforpligtelser\2018\Til offentliggørelse\"/>
    </mc:Choice>
  </mc:AlternateContent>
  <bookViews>
    <workbookView xWindow="0" yWindow="0" windowWidth="28800" windowHeight="11535"/>
  </bookViews>
  <sheets>
    <sheet name="Index"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9" r:id="rId17"/>
    <sheet name="17" sheetId="20" r:id="rId18"/>
    <sheet name="18" sheetId="21" r:id="rId19"/>
    <sheet name="19" sheetId="38" r:id="rId20"/>
    <sheet name="20" sheetId="22" r:id="rId21"/>
    <sheet name="21" sheetId="30" r:id="rId22"/>
    <sheet name="22" sheetId="23" r:id="rId23"/>
    <sheet name="23" sheetId="24" r:id="rId24"/>
    <sheet name="24" sheetId="25" r:id="rId25"/>
    <sheet name="25" sheetId="18" r:id="rId26"/>
    <sheet name="26" sheetId="26" r:id="rId27"/>
    <sheet name="27" sheetId="27" r:id="rId28"/>
    <sheet name="28" sheetId="28" r:id="rId29"/>
    <sheet name="29" sheetId="32" r:id="rId30"/>
    <sheet name="30" sheetId="33" r:id="rId31"/>
    <sheet name="31" sheetId="34" r:id="rId32"/>
    <sheet name="32" sheetId="35" r:id="rId33"/>
    <sheet name="33" sheetId="36" r:id="rId34"/>
    <sheet name="34" sheetId="37" r:id="rId35"/>
    <sheet name="35" sheetId="40" r:id="rId36"/>
    <sheet name="36" sheetId="39" r:id="rId37"/>
    <sheet name="37" sheetId="41" r:id="rId38"/>
    <sheet name="38" sheetId="42" r:id="rId3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8" l="1"/>
  <c r="O12" i="25" l="1"/>
  <c r="O10" i="25"/>
  <c r="D9" i="24" l="1"/>
  <c r="J14" i="23" l="1"/>
  <c r="E18" i="11" l="1"/>
  <c r="D58" i="42" l="1"/>
  <c r="D43" i="42"/>
  <c r="D39" i="42"/>
  <c r="D21" i="42" l="1"/>
  <c r="D31" i="42"/>
  <c r="D14" i="42"/>
  <c r="D51" i="42" l="1"/>
  <c r="D77" i="40" l="1"/>
  <c r="D62" i="40"/>
  <c r="D55" i="40"/>
  <c r="D15" i="40"/>
  <c r="D71" i="40" l="1"/>
  <c r="D78" i="40" s="1"/>
  <c r="D46" i="40"/>
  <c r="D47" i="40" s="1"/>
  <c r="D63" i="40"/>
  <c r="D64" i="40" l="1"/>
  <c r="D79" i="40" s="1"/>
  <c r="F5" i="12" l="1"/>
  <c r="D5" i="12"/>
  <c r="F19" i="10" l="1"/>
  <c r="E11" i="10" l="1"/>
  <c r="E38" i="6" l="1"/>
  <c r="D10" i="6"/>
  <c r="F31" i="5"/>
  <c r="F29" i="5"/>
  <c r="F24" i="5"/>
  <c r="F16" i="5"/>
  <c r="F11" i="5"/>
  <c r="F8" i="5"/>
  <c r="F7" i="5"/>
  <c r="F6" i="5"/>
  <c r="E10" i="5"/>
  <c r="E5" i="5"/>
  <c r="D5" i="35" l="1"/>
  <c r="C5" i="35"/>
  <c r="D23" i="38" l="1"/>
  <c r="E20" i="38"/>
  <c r="E19" i="38"/>
  <c r="E17" i="38"/>
  <c r="E16" i="38"/>
  <c r="E9" i="38"/>
  <c r="E7" i="38"/>
  <c r="E23" i="38" l="1"/>
  <c r="H24" i="3"/>
  <c r="E14" i="28" l="1"/>
  <c r="D14" i="28"/>
  <c r="D7" i="27" l="1"/>
  <c r="E7" i="26" l="1"/>
  <c r="F7" i="26"/>
  <c r="G7" i="26"/>
  <c r="H7" i="26"/>
  <c r="D7" i="26"/>
  <c r="D25" i="18" l="1"/>
  <c r="I25" i="18"/>
  <c r="F25" i="18"/>
  <c r="F26" i="18" s="1"/>
  <c r="I13" i="18"/>
  <c r="D13" i="18"/>
  <c r="D26" i="18" l="1"/>
  <c r="I26" i="18"/>
  <c r="P15" i="25"/>
  <c r="K15" i="25"/>
  <c r="I15" i="25"/>
  <c r="H15" i="25"/>
  <c r="D15" i="25"/>
  <c r="O6" i="25"/>
  <c r="O15" i="25" l="1"/>
  <c r="E9" i="24" l="1"/>
  <c r="E12" i="22" l="1"/>
  <c r="D12" i="22"/>
  <c r="O50" i="21" l="1"/>
  <c r="N49" i="21" l="1"/>
  <c r="L49" i="21"/>
  <c r="I49" i="21"/>
  <c r="G49" i="21"/>
  <c r="E49" i="21"/>
  <c r="D49" i="21"/>
  <c r="N37" i="21"/>
  <c r="L37" i="21"/>
  <c r="I37" i="21"/>
  <c r="G37" i="21"/>
  <c r="E37" i="21"/>
  <c r="D37" i="21"/>
  <c r="N25" i="21"/>
  <c r="L25" i="21"/>
  <c r="I25" i="21"/>
  <c r="G25" i="21"/>
  <c r="E25" i="21"/>
  <c r="D25" i="21"/>
  <c r="N13" i="21"/>
  <c r="L13" i="21"/>
  <c r="I13" i="21"/>
  <c r="G13" i="21"/>
  <c r="E13" i="21"/>
  <c r="D13" i="21"/>
  <c r="D50" i="21" l="1"/>
  <c r="N50" i="21"/>
  <c r="L50" i="21"/>
  <c r="I50" i="21"/>
  <c r="G50" i="21"/>
  <c r="E50" i="21"/>
  <c r="T6" i="20"/>
  <c r="T10" i="20"/>
  <c r="T11" i="20"/>
  <c r="T12" i="20"/>
  <c r="T14" i="20"/>
  <c r="T19" i="20"/>
  <c r="T20" i="20"/>
  <c r="E21" i="20"/>
  <c r="F21" i="20"/>
  <c r="G21" i="20"/>
  <c r="I21" i="20"/>
  <c r="K21" i="20"/>
  <c r="T5" i="20"/>
  <c r="H21" i="20"/>
  <c r="J21" i="20"/>
  <c r="L21" i="20"/>
  <c r="M21" i="20"/>
  <c r="N21" i="20"/>
  <c r="O21" i="20"/>
  <c r="P21" i="20"/>
  <c r="Q21" i="20"/>
  <c r="R21" i="20"/>
  <c r="S21" i="20"/>
  <c r="U21" i="20"/>
  <c r="D21" i="20"/>
  <c r="T21" i="20" l="1"/>
  <c r="E21" i="19" l="1"/>
  <c r="G21" i="19"/>
  <c r="H21" i="19"/>
  <c r="I21" i="19"/>
  <c r="J21" i="19"/>
  <c r="D21" i="19"/>
  <c r="F6" i="17" l="1"/>
  <c r="G6" i="17"/>
  <c r="H6" i="17"/>
  <c r="E6" i="17"/>
  <c r="D9" i="16" l="1"/>
  <c r="D12" i="15"/>
  <c r="J41" i="10"/>
  <c r="D19" i="10" l="1"/>
  <c r="J17" i="10" l="1"/>
  <c r="J16" i="10"/>
  <c r="J15" i="10"/>
  <c r="J13" i="10"/>
  <c r="J12" i="10"/>
  <c r="J11" i="10"/>
  <c r="J10" i="10"/>
  <c r="J9" i="10"/>
  <c r="J7" i="10"/>
  <c r="E7" i="13" l="1"/>
  <c r="F7" i="13"/>
  <c r="G7" i="13"/>
  <c r="H7" i="13"/>
  <c r="I7" i="13"/>
  <c r="D7" i="13"/>
  <c r="J10" i="12" l="1"/>
  <c r="J9" i="12"/>
  <c r="J8" i="12"/>
  <c r="J7" i="12"/>
  <c r="J6" i="12"/>
  <c r="E5" i="12"/>
  <c r="E11" i="12" s="1"/>
  <c r="F11" i="12"/>
  <c r="G5" i="12"/>
  <c r="G11" i="12" s="1"/>
  <c r="H5" i="12"/>
  <c r="H11" i="12" s="1"/>
  <c r="I5" i="12"/>
  <c r="I11" i="12" s="1"/>
  <c r="D11" i="12"/>
  <c r="J5" i="12" l="1"/>
  <c r="J11" i="12"/>
  <c r="I18" i="11"/>
  <c r="H18" i="11"/>
  <c r="G18" i="11"/>
  <c r="F18" i="11"/>
  <c r="D18" i="11"/>
  <c r="J6" i="11"/>
  <c r="J7" i="11"/>
  <c r="J8" i="11"/>
  <c r="J9" i="11"/>
  <c r="J10" i="11"/>
  <c r="J11" i="11"/>
  <c r="J12" i="11"/>
  <c r="J13" i="11"/>
  <c r="J14" i="11"/>
  <c r="J15" i="11"/>
  <c r="J16" i="11"/>
  <c r="J17" i="11"/>
  <c r="J5" i="11"/>
  <c r="J18" i="11" l="1"/>
  <c r="D38" i="6" l="1"/>
  <c r="E39" i="10"/>
  <c r="E19" i="10" l="1"/>
  <c r="J19" i="10" s="1"/>
  <c r="G39" i="10" l="1"/>
  <c r="D39" i="10"/>
  <c r="J38" i="10"/>
  <c r="J37" i="10"/>
  <c r="J32" i="10"/>
  <c r="J29" i="10"/>
  <c r="H39" i="10"/>
  <c r="J28" i="10"/>
  <c r="J27" i="10"/>
  <c r="I39" i="10"/>
  <c r="F39" i="10"/>
  <c r="J26" i="10"/>
  <c r="J25" i="10"/>
  <c r="J21" i="10"/>
  <c r="J20" i="10"/>
  <c r="G19" i="10"/>
  <c r="J43" i="10" l="1"/>
  <c r="H19" i="10"/>
  <c r="H40" i="10" s="1"/>
  <c r="I19" i="10"/>
  <c r="I40" i="10" s="1"/>
  <c r="F40" i="10"/>
  <c r="G40" i="10"/>
  <c r="E40" i="10"/>
  <c r="J39" i="10" l="1"/>
  <c r="D40" i="10" l="1"/>
  <c r="J40" i="10" s="1"/>
  <c r="F27" i="9" l="1"/>
  <c r="E27" i="9"/>
  <c r="I26" i="9"/>
  <c r="I25" i="9"/>
  <c r="G27" i="9"/>
  <c r="I20" i="9"/>
  <c r="I18" i="9"/>
  <c r="I17" i="9"/>
  <c r="I16" i="9"/>
  <c r="I12" i="9"/>
  <c r="I11" i="9"/>
  <c r="E10" i="9"/>
  <c r="F10" i="9"/>
  <c r="I8" i="9"/>
  <c r="G10" i="9"/>
  <c r="D10" i="9"/>
  <c r="E28" i="9" l="1"/>
  <c r="F28" i="9"/>
  <c r="G28" i="9"/>
  <c r="I7" i="9"/>
  <c r="I10" i="9" s="1"/>
  <c r="D27" i="9"/>
  <c r="D28" i="9" l="1"/>
  <c r="I27" i="9"/>
  <c r="I28" i="9" s="1"/>
  <c r="Q15" i="8" l="1"/>
  <c r="N26" i="8" l="1"/>
  <c r="P26" i="8"/>
  <c r="J26" i="8"/>
  <c r="P27" i="8" l="1"/>
  <c r="Q11" i="8"/>
  <c r="Q17" i="8"/>
  <c r="Q25" i="8"/>
  <c r="D9" i="8"/>
  <c r="H9" i="8"/>
  <c r="L9" i="8"/>
  <c r="E9" i="8"/>
  <c r="I9" i="8"/>
  <c r="M9" i="8"/>
  <c r="D26" i="8"/>
  <c r="H26" i="8"/>
  <c r="G26" i="8"/>
  <c r="K26" i="8"/>
  <c r="O26" i="8"/>
  <c r="Q19" i="8"/>
  <c r="Q6" i="8"/>
  <c r="G9" i="8"/>
  <c r="K9" i="8"/>
  <c r="F9" i="8"/>
  <c r="F27" i="8" s="1"/>
  <c r="J9" i="8"/>
  <c r="J27" i="8" s="1"/>
  <c r="N9" i="8"/>
  <c r="N27" i="8" s="1"/>
  <c r="E26" i="8"/>
  <c r="I26" i="8"/>
  <c r="I27" i="8" s="1"/>
  <c r="M26" i="8"/>
  <c r="Q16" i="8"/>
  <c r="Q24" i="8"/>
  <c r="Q7" i="8"/>
  <c r="Q10" i="8"/>
  <c r="M27" i="8" l="1"/>
  <c r="H27" i="8"/>
  <c r="L27" i="8"/>
  <c r="E27" i="8"/>
  <c r="K27" i="8"/>
  <c r="D27" i="8"/>
  <c r="G27" i="8"/>
  <c r="Q26" i="8"/>
  <c r="Q9" i="8"/>
  <c r="O27" i="8"/>
  <c r="Q27" i="8" l="1"/>
  <c r="J8" i="7" l="1"/>
  <c r="J9" i="7"/>
  <c r="J11" i="7"/>
  <c r="J12" i="7"/>
  <c r="J16" i="7"/>
  <c r="J17" i="7"/>
  <c r="J18" i="7"/>
  <c r="J20" i="7"/>
  <c r="J25" i="7"/>
  <c r="J26" i="7"/>
  <c r="J7" i="7"/>
  <c r="G27" i="7"/>
  <c r="F27" i="7"/>
  <c r="I27" i="7"/>
  <c r="E27" i="7"/>
  <c r="H27" i="7"/>
  <c r="D27" i="7"/>
  <c r="G10" i="7"/>
  <c r="F10" i="7"/>
  <c r="I10" i="7"/>
  <c r="H10" i="7"/>
  <c r="E10" i="7"/>
  <c r="D10" i="7"/>
  <c r="I28" i="7" l="1"/>
  <c r="G28" i="7"/>
  <c r="H28" i="7"/>
  <c r="E28" i="7"/>
  <c r="J10" i="7"/>
  <c r="J27" i="7"/>
  <c r="F28" i="7"/>
  <c r="D28" i="7"/>
  <c r="J28" i="7" l="1"/>
  <c r="E18" i="6"/>
  <c r="E39" i="6" s="1"/>
  <c r="E14" i="6"/>
  <c r="E10" i="6"/>
  <c r="E9" i="6" s="1"/>
  <c r="D14" i="6"/>
  <c r="D18" i="6"/>
  <c r="D9" i="6" l="1"/>
  <c r="D39" i="6"/>
  <c r="F27" i="5" l="1"/>
  <c r="E27" i="5"/>
  <c r="F23" i="5"/>
  <c r="E23" i="5"/>
  <c r="D27" i="5" l="1"/>
  <c r="E33" i="5"/>
  <c r="D5" i="5"/>
  <c r="F5" i="5" s="1"/>
  <c r="D10" i="5"/>
  <c r="F10" i="5" s="1"/>
  <c r="D23" i="5"/>
  <c r="F33" i="5" l="1"/>
  <c r="D33" i="5"/>
  <c r="D14" i="4" l="1"/>
  <c r="E14" i="4"/>
  <c r="G24" i="3" l="1"/>
  <c r="E24" i="3"/>
  <c r="D24" i="3"/>
  <c r="C24" i="3"/>
  <c r="C15" i="3"/>
  <c r="E15" i="3"/>
  <c r="H15" i="3"/>
  <c r="D15" i="3"/>
  <c r="G15" i="3" l="1"/>
</calcChain>
</file>

<file path=xl/sharedStrings.xml><?xml version="1.0" encoding="utf-8"?>
<sst xmlns="http://schemas.openxmlformats.org/spreadsheetml/2006/main" count="1460" uniqueCount="948">
  <si>
    <t>Sydbank Group</t>
  </si>
  <si>
    <t>References on Pillar 3 disclosures</t>
  </si>
  <si>
    <t>Additional Pillar 3</t>
  </si>
  <si>
    <t>disclosure</t>
  </si>
  <si>
    <t>Report</t>
  </si>
  <si>
    <t>Annual Report</t>
  </si>
  <si>
    <t>EU OVA – Institution risk management approach</t>
  </si>
  <si>
    <t>EU CRA – General qualitative information about credit risk</t>
  </si>
  <si>
    <t>EU CCRA – Qualitative disclosure requirements related to CCR</t>
  </si>
  <si>
    <t>EU MRA – Qualitative disclosure requirements related to market risk</t>
  </si>
  <si>
    <t>EU LI1 – Differences between accounting and regulatory scopes of consolidation and the mapping of financial statement categories with regulatory risk categories</t>
  </si>
  <si>
    <t>EU LI2 – Main sources of differences between regulatory exposure amounts and carrying values in financial statements</t>
  </si>
  <si>
    <t>EU OV1 – Overview of RWAs</t>
  </si>
  <si>
    <t>EU CRB-A – Additional disclosure related to the credit quality of assets</t>
  </si>
  <si>
    <t>EU CRB-B – Total and average net amount of exposures</t>
  </si>
  <si>
    <t>EU CRB-C – Geographical breakdown of exposures</t>
  </si>
  <si>
    <t>EU CRB-D – Concentration of exposures by industry or counterparty types</t>
  </si>
  <si>
    <t>EU CRB-E – Maturity of exposures</t>
  </si>
  <si>
    <t>EU CR1-A – Credit quality of exposures by exposure class and instrument</t>
  </si>
  <si>
    <t>EU CR1-C – Credit quality of exposures by geography</t>
  </si>
  <si>
    <t>EU CR1-B – Credit quality of exposures by industry or counterparty types</t>
  </si>
  <si>
    <t>EU CR1-D – Ageing of past-due exposures</t>
  </si>
  <si>
    <t>EU CR1-E – Non-performing and forborne exposures</t>
  </si>
  <si>
    <t>EU CR2-A – Changes in the stock of general and specific credit risk adjustments</t>
  </si>
  <si>
    <t>EU CR2-B – Changes in the stock of defaulted and impaired loans and debt securities</t>
  </si>
  <si>
    <t>EU CRC – Qualitative disclosure requirements related to CRM techniques</t>
  </si>
  <si>
    <t>EU CR3 – CRM techniques – Overview</t>
  </si>
  <si>
    <t>EU CRD – Qualitative disclosure requirements on institutions’ use of external credit ratings under the standardised approach for credit risk</t>
  </si>
  <si>
    <t>EU CR4 – Standardised approach – Credit risk exposure and CRM effects</t>
  </si>
  <si>
    <t>EU CR5 – Standardised approach</t>
  </si>
  <si>
    <t>EU CRE – Qualitative disclosure requirements related to IRB models</t>
  </si>
  <si>
    <t>EU CR6 – IRB approach – Credit risk exposures by exposure class and PD range</t>
  </si>
  <si>
    <t>EU CR8 – RWA flow statements of credit risk exposures under the IRB approach</t>
  </si>
  <si>
    <t>EU CR9 – IRB approach – Backtesting of PD per exposure class</t>
  </si>
  <si>
    <t>EU CCR1 – Analysis of CCR exposure by approach</t>
  </si>
  <si>
    <t>EU CCR2 – CVA capital charge</t>
  </si>
  <si>
    <t>EU CCR3 – Standardised approach – CCR exposures by regulatory portfolio and risk</t>
  </si>
  <si>
    <t>EU CCR4 – IRB approach – CCR exposures by portfolio and PD scale</t>
  </si>
  <si>
    <t>EU CCR5-A – Impact of netting and collateral held on exposure values</t>
  </si>
  <si>
    <t>EU CCR5-B – Composition of collateral for exposures to CCR</t>
  </si>
  <si>
    <t>EU MR1 – Market risk under the standardised approach</t>
  </si>
  <si>
    <t xml:space="preserve"> </t>
  </si>
  <si>
    <t>Sheet 1</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</si>
  <si>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</si>
  <si>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</si>
  <si>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</si>
  <si>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</si>
  <si>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</si>
  <si>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</si>
  <si>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</si>
  <si>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</si>
  <si>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</si>
  <si>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Amounts owed to credit institutions and central banks</t>
  </si>
  <si>
    <t>Deposits and other debt</t>
  </si>
  <si>
    <t>Deposits in pooled plans</t>
  </si>
  <si>
    <t>Bonds issued at amortised cost</t>
  </si>
  <si>
    <t>Other liabilities</t>
  </si>
  <si>
    <t>Subordinated capital</t>
  </si>
  <si>
    <t>Shareholders equity</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</si>
  <si>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</si>
  <si>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</si>
  <si>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</si>
  <si>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</si>
  <si>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</si>
  <si>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</si>
  <si>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</si>
  <si>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</si>
  <si>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Liabilities</t>
  </si>
  <si>
    <t xml:space="preserve">At 31 December 2017 (DKK million) </t>
  </si>
  <si>
    <t>Liabilities carrying value amount under the regulatory scope of consolidation (as per template EU LI1)</t>
  </si>
  <si>
    <t>Others</t>
  </si>
  <si>
    <t>Total</t>
  </si>
  <si>
    <t>Items subject to</t>
  </si>
  <si>
    <t>Credit risk framework</t>
  </si>
  <si>
    <t>CCR framework</t>
  </si>
  <si>
    <t>Sheet 2</t>
  </si>
  <si>
    <t>Total assets</t>
  </si>
  <si>
    <t>Total liabilities</t>
  </si>
  <si>
    <t>Assets carrying value amount under the scope of regulatory consolidation (as per template EU LI1)</t>
  </si>
  <si>
    <t>Total net amount under the regulatory scope of consolidation</t>
  </si>
  <si>
    <t>Off-balance-sheet amounts</t>
  </si>
  <si>
    <t>Differences in valuations</t>
  </si>
  <si>
    <t>Differences due to consideration of provisions</t>
  </si>
  <si>
    <t>Differences due to prudential filters</t>
  </si>
  <si>
    <t>Exposure amounts considered for regulatory purposes</t>
  </si>
  <si>
    <r>
      <rPr>
        <i/>
        <sz val="9"/>
        <rFont val="HelveticaNeueLT Pro 55 Roman"/>
        <family val="2"/>
      </rPr>
      <t>Differences due to different netting rules, other than those already included in row 2</t>
    </r>
  </si>
  <si>
    <t>Credit risk (excluding CCR)</t>
  </si>
  <si>
    <t>CCR</t>
  </si>
  <si>
    <t>Settlement risk</t>
  </si>
  <si>
    <t>Securitisation exposures in the banking book (after the cap)</t>
  </si>
  <si>
    <t>Market risk</t>
  </si>
  <si>
    <t>Large exposures</t>
  </si>
  <si>
    <t>Operational risk</t>
  </si>
  <si>
    <t>Floor adjustment</t>
  </si>
  <si>
    <t>EU OV1 - Overview of RWAs</t>
  </si>
  <si>
    <t>RWAs</t>
  </si>
  <si>
    <t>Minimum capital requirements</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</si>
  <si>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</si>
  <si>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</si>
  <si>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</si>
  <si>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</si>
  <si>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</si>
  <si>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</si>
  <si>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</si>
  <si>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</si>
  <si>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</si>
  <si>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Of which IRB approach</t>
  </si>
  <si>
    <t>Of which IRB supervisory formula approach (SFA)</t>
  </si>
  <si>
    <t>Of which internal assessment approach (IAA)</t>
  </si>
  <si>
    <t>Of which standardised approach</t>
  </si>
  <si>
    <t>Of which IMA</t>
  </si>
  <si>
    <t>Of which basic indicator approach</t>
  </si>
  <si>
    <t>Of which advanced measurement approach</t>
  </si>
  <si>
    <t>Amounts below the thresholds for deduction (subject to 250% risk weight)</t>
  </si>
  <si>
    <t>Sheet 4</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</si>
  <si>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</si>
  <si>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</si>
  <si>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</si>
  <si>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</si>
  <si>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</si>
  <si>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</si>
  <si>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</si>
  <si>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</si>
  <si>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</si>
  <si>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</si>
  <si>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</si>
  <si>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</si>
  <si>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</si>
  <si>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</si>
  <si>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</si>
  <si>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</si>
  <si>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</si>
  <si>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</si>
  <si>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</si>
  <si>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</si>
  <si>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</si>
  <si>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</si>
  <si>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</si>
  <si>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</si>
  <si>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</si>
  <si>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</si>
  <si>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Europe</t>
  </si>
  <si>
    <t>Denmark</t>
  </si>
  <si>
    <t>Germany</t>
  </si>
  <si>
    <t>Other countries Europe</t>
  </si>
  <si>
    <t>USA</t>
  </si>
  <si>
    <t>EU CRB-C - Geographical breakdown of exposures</t>
  </si>
  <si>
    <t>Net value</t>
  </si>
  <si>
    <t>Sheet 5</t>
  </si>
  <si>
    <r>
      <rPr>
        <sz val="9"/>
        <color theme="1"/>
        <rFont val="HelveticaNeueLT Pro 55 Roman"/>
        <family val="2"/>
      </rPr>
      <t>b</t>
    </r>
  </si>
  <si>
    <r>
      <rPr>
        <sz val="9"/>
        <color theme="1"/>
        <rFont val="HelveticaNeueLT Pro 55 Roman"/>
        <family val="2"/>
      </rPr>
      <t>c</t>
    </r>
  </si>
  <si>
    <t>EU CRB-D - Concentration of exposures by industry or counterparty types</t>
  </si>
  <si>
    <t>Claims on institutions and corporates with a short- term credit assessment</t>
  </si>
  <si>
    <t>Agriculture, hunting, forestry and fisheries</t>
  </si>
  <si>
    <t>Manufactoring and extraction of raw materials</t>
  </si>
  <si>
    <t>Energy supply etc.</t>
  </si>
  <si>
    <t>Building and construction</t>
  </si>
  <si>
    <t>Trade</t>
  </si>
  <si>
    <t>Transportation, hotels and restaurants</t>
  </si>
  <si>
    <t>Information and communication</t>
  </si>
  <si>
    <t>Finance and insurance</t>
  </si>
  <si>
    <t>Real property</t>
  </si>
  <si>
    <t>Other corporate lending</t>
  </si>
  <si>
    <t>Retail clients</t>
  </si>
  <si>
    <t>Public authorities</t>
  </si>
  <si>
    <t>Credit institutions</t>
  </si>
  <si>
    <t>Sheet 6</t>
  </si>
  <si>
    <t>EU CRB-E - Maturity of exposures</t>
  </si>
  <si>
    <t>Net exposure value</t>
  </si>
  <si>
    <t>On demand</t>
  </si>
  <si>
    <t>&lt;= 1 year</t>
  </si>
  <si>
    <t>&gt; 1 year &lt;= 5 years</t>
  </si>
  <si>
    <t>&gt; 5 years</t>
  </si>
  <si>
    <t>No stated maturity</t>
  </si>
  <si>
    <t>Sheet 7</t>
  </si>
  <si>
    <t>EU CR1-A -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</si>
  <si>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</si>
  <si>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</si>
  <si>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</si>
  <si>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</si>
  <si>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</si>
  <si>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</si>
  <si>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</si>
  <si>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</si>
  <si>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EU CR1-B - Credit quality of exposures by industry or counterparty types</t>
  </si>
  <si>
    <t>Sheet 8</t>
  </si>
  <si>
    <t>Sheet 9</t>
  </si>
  <si>
    <t>EU CR1-C - Credit quality of exposures by geography</t>
  </si>
  <si>
    <t>Schwitzerland</t>
  </si>
  <si>
    <t>Sheet 10</t>
  </si>
  <si>
    <t>EU CR1-D - Ageing of past-due exposures</t>
  </si>
  <si>
    <t>Loans</t>
  </si>
  <si>
    <t>Debt securities</t>
  </si>
  <si>
    <t>Total exposures</t>
  </si>
  <si>
    <t>Gross carrying values</t>
  </si>
  <si>
    <t>&lt;= 30 days</t>
  </si>
  <si>
    <t>&gt; 30 days &lt;= 60 days</t>
  </si>
  <si>
    <t>&gt; 60 days &lt;= 90 days</t>
  </si>
  <si>
    <t>&gt; 90 days &lt;= 180 days</t>
  </si>
  <si>
    <t>&gt;180 days &lt;= 1 year</t>
  </si>
  <si>
    <t>&gt; 1 year</t>
  </si>
  <si>
    <t>Sheet 11</t>
  </si>
  <si>
    <t>EU CR1-E - Non-perforing and forborne exposures</t>
  </si>
  <si>
    <t>Gross carrying values of performing and non-performing exposures</t>
  </si>
  <si>
    <t>Accumulated impairment and provisions and negative fair value adjustments due to credit risk</t>
  </si>
  <si>
    <t>Collaterals and financial guarantees received</t>
  </si>
  <si>
    <t>Of which performing but past due &gt; 30 days and &lt;= 90 days</t>
  </si>
  <si>
    <t>Of which performing forborne</t>
  </si>
  <si>
    <t>Of which non-performing</t>
  </si>
  <si>
    <t>On performing exposures</t>
  </si>
  <si>
    <t>On non-performing exposures</t>
  </si>
  <si>
    <t>On non- performing exposures</t>
  </si>
  <si>
    <t>Of which forborne exposures</t>
  </si>
  <si>
    <t>Of which defaulted</t>
  </si>
  <si>
    <t>Of which impaired</t>
  </si>
  <si>
    <t>Of which forborne</t>
  </si>
  <si>
    <t>010</t>
  </si>
  <si>
    <t>020</t>
  </si>
  <si>
    <t>030</t>
  </si>
  <si>
    <t>Loans and advances</t>
  </si>
  <si>
    <t>Off-balance-sheet exposures</t>
  </si>
  <si>
    <r>
      <rPr>
        <b/>
        <i/>
        <sz val="9"/>
        <rFont val="HelveticaNeueLT Pro 55 Roman"/>
        <family val="2"/>
      </rPr>
      <t>Total standardised approach</t>
    </r>
  </si>
  <si>
    <r>
      <rPr>
        <b/>
        <i/>
        <sz val="9"/>
        <rFont val="HelveticaNeueLT Pro 55 Roman"/>
        <family val="2"/>
      </rPr>
      <t>Total</t>
    </r>
  </si>
  <si>
    <t>Of which: Loans</t>
  </si>
  <si>
    <t>Of which: Debt securities</t>
  </si>
  <si>
    <t>Of which: Off- balance-sheet exposures</t>
  </si>
  <si>
    <t>Sheet 12</t>
  </si>
  <si>
    <t>EU CR2-A - Changes in the stock of general and specifik credit risk adjustments</t>
  </si>
  <si>
    <t>Accumulated specifik credit risk adjustment</t>
  </si>
  <si>
    <t>Accumulated general credit risk adjustment</t>
  </si>
  <si>
    <t>Closing balance</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</si>
  <si>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</si>
  <si>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</si>
  <si>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</si>
  <si>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</si>
  <si>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</si>
  <si>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</si>
  <si>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Other adjustments</t>
  </si>
  <si>
    <t>Recoveries   on   credit   risk   adjustments recorded directly to the statement of profit or loss</t>
  </si>
  <si>
    <t>Specific   credit   risk   adjustments   directly recorded to the statement of profit or loss</t>
  </si>
  <si>
    <t>Sheet 13</t>
  </si>
  <si>
    <t>Loans and debt securities that have defaulted or impaired since the last reporting period</t>
  </si>
  <si>
    <t>Returned to non-defaulted status</t>
  </si>
  <si>
    <t>Amounts written off</t>
  </si>
  <si>
    <t>Other changes</t>
  </si>
  <si>
    <t>Gross carrying value defaulted exposures</t>
  </si>
  <si>
    <r>
      <rPr>
        <i/>
        <sz val="9"/>
        <rFont val="HelveticaNeueLT Pro 55 Roman"/>
        <family val="2"/>
      </rPr>
      <t>Of which: Specialised lending</t>
    </r>
  </si>
  <si>
    <r>
      <rPr>
        <i/>
        <sz val="9"/>
        <rFont val="HelveticaNeueLT Pro 55 Roman"/>
        <family val="2"/>
      </rPr>
      <t>Secured by real estate property</t>
    </r>
  </si>
  <si>
    <r>
      <rPr>
        <i/>
        <sz val="9"/>
        <rFont val="HelveticaNeueLT Pro 55 Roman"/>
        <family val="2"/>
      </rPr>
      <t>Qualifying revolving</t>
    </r>
  </si>
  <si>
    <r>
      <rPr>
        <b/>
        <sz val="9"/>
        <rFont val="HelveticaNeueLT Pro 55 Roman"/>
        <family val="2"/>
      </rPr>
      <t>Total IRB approach</t>
    </r>
  </si>
  <si>
    <t>Sheet 14</t>
  </si>
  <si>
    <t>EU CR3 - CRM techniques - Overview</t>
  </si>
  <si>
    <t>Total loans</t>
  </si>
  <si>
    <t>Total debt securities</t>
  </si>
  <si>
    <r>
      <rPr>
        <sz val="10"/>
        <color theme="0"/>
        <rFont val="Segoe UI"/>
        <family val="2"/>
      </rPr>
      <t>Exposures unsecured – Carrying amount</t>
    </r>
  </si>
  <si>
    <r>
      <rPr>
        <sz val="10"/>
        <color theme="0"/>
        <rFont val="Segoe UI"/>
        <family val="2"/>
      </rPr>
      <t>Exposures  secured – Carrying amount</t>
    </r>
  </si>
  <si>
    <r>
      <rPr>
        <sz val="10"/>
        <color theme="0"/>
        <rFont val="Segoe UI"/>
        <family val="2"/>
      </rPr>
      <t>Exposures secured by collateral</t>
    </r>
  </si>
  <si>
    <r>
      <rPr>
        <sz val="10"/>
        <color theme="0"/>
        <rFont val="Segoe UI"/>
        <family val="2"/>
      </rPr>
      <t>Exposures secured by financial guarantees</t>
    </r>
  </si>
  <si>
    <r>
      <rPr>
        <sz val="10"/>
        <color theme="0"/>
        <rFont val="Segoe UI"/>
        <family val="2"/>
      </rPr>
      <t>Exposures secured by credit derivatives</t>
    </r>
  </si>
  <si>
    <t>Sheet 15</t>
  </si>
  <si>
    <t>EU CR4 - Standardised approach - Credit risk exposure and CRM effects</t>
  </si>
  <si>
    <t>Exposures before CCF and CRM</t>
  </si>
  <si>
    <t>Exposures post CCF and CRM</t>
  </si>
  <si>
    <t>RWAs and RWA density</t>
  </si>
  <si>
    <t>Exposure classes</t>
  </si>
  <si>
    <t>On-balance-sheet-amount</t>
  </si>
  <si>
    <t>Off-balance-sheet amount</t>
  </si>
  <si>
    <t>Regional government or local authorities</t>
  </si>
  <si>
    <t>Exposures associated with particularly high risk</t>
  </si>
  <si>
    <t>Institutions and corporates with a short-term credit assessment</t>
  </si>
  <si>
    <t>Collective investment undertakings</t>
  </si>
  <si>
    <t>Other items</t>
  </si>
  <si>
    <t>Sheet 16</t>
  </si>
  <si>
    <t>Risk weight</t>
  </si>
  <si>
    <t>Of which unrated</t>
  </si>
  <si>
    <t>Deducted</t>
  </si>
  <si>
    <t>EU CR5 - Standardised approach</t>
  </si>
  <si>
    <t>Sheet 17</t>
  </si>
  <si>
    <t>EU CR6 - IRB approach - Credit risk exposures by exposure class and PD range</t>
  </si>
  <si>
    <t>Retail mortgage</t>
  </si>
  <si>
    <t>PD scale</t>
  </si>
  <si>
    <t>Original on-balance-sheet gross exposures</t>
  </si>
  <si>
    <t>Value adjustments and provisions</t>
  </si>
  <si>
    <r>
      <rPr>
        <sz val="10"/>
        <color theme="0"/>
        <rFont val="Segoe UI"/>
        <family val="2"/>
      </rPr>
      <t>Off- balance- sheet exposures pre-CCF</t>
    </r>
  </si>
  <si>
    <r>
      <rPr>
        <sz val="10"/>
        <color theme="0"/>
        <rFont val="Segoe UI"/>
        <family val="2"/>
      </rPr>
      <t>Average CCF</t>
    </r>
  </si>
  <si>
    <r>
      <rPr>
        <sz val="10"/>
        <color theme="0"/>
        <rFont val="Segoe UI"/>
        <family val="2"/>
      </rPr>
      <t>Average PD</t>
    </r>
  </si>
  <si>
    <r>
      <rPr>
        <sz val="10"/>
        <color theme="0"/>
        <rFont val="Segoe UI"/>
        <family val="2"/>
      </rPr>
      <t>Number of obligors</t>
    </r>
  </si>
  <si>
    <r>
      <rPr>
        <sz val="10"/>
        <color theme="0"/>
        <rFont val="Segoe UI"/>
        <family val="2"/>
      </rPr>
      <t>Average LGD</t>
    </r>
  </si>
  <si>
    <r>
      <rPr>
        <sz val="10"/>
        <color theme="0"/>
        <rFont val="Segoe UI"/>
        <family val="2"/>
      </rPr>
      <t>Average maturity</t>
    </r>
  </si>
  <si>
    <r>
      <rPr>
        <sz val="10"/>
        <color theme="0"/>
        <rFont val="Segoe UI"/>
        <family val="2"/>
      </rPr>
      <t>RWAs</t>
    </r>
  </si>
  <si>
    <r>
      <rPr>
        <sz val="10"/>
        <color theme="0"/>
        <rFont val="Segoe UI"/>
        <family val="2"/>
      </rPr>
      <t>RWA
density</t>
    </r>
  </si>
  <si>
    <r>
      <rPr>
        <sz val="10"/>
        <color theme="0"/>
        <rFont val="Segoe UI"/>
        <family val="2"/>
      </rPr>
      <t>EL</t>
    </r>
  </si>
  <si>
    <t>EAD post CRM and post CCF</t>
  </si>
  <si>
    <t>Subtotal</t>
  </si>
  <si>
    <t>0.00 to &lt;0.15</t>
  </si>
  <si>
    <t>0.15 to &lt;0.25</t>
  </si>
  <si>
    <t>0.25 to &lt;0.50</t>
  </si>
  <si>
    <t>0.50 to &lt;0.75</t>
  </si>
  <si>
    <t>0.75 to &lt;2.50</t>
  </si>
  <si>
    <t>2.50 to &lt;10.00</t>
  </si>
  <si>
    <t>10.00 to &lt;100.00</t>
  </si>
  <si>
    <t>100.00 (Default)</t>
  </si>
  <si>
    <t>Retail other</t>
  </si>
  <si>
    <t>Corporate SME</t>
  </si>
  <si>
    <t>Corporate non SME</t>
  </si>
  <si>
    <t>Average maturity (years)</t>
  </si>
  <si>
    <t>Total (all portfolios)</t>
  </si>
  <si>
    <t>Sheet 18</t>
  </si>
  <si>
    <t>EU CR8 - RWA flow statements of credit risk exposures under the IRB approach</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</si>
  <si>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</si>
  <si>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</si>
  <si>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</si>
  <si>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</si>
  <si>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</si>
  <si>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</si>
  <si>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</si>
  <si>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</si>
  <si>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</si>
  <si>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RWA amounts</t>
  </si>
  <si>
    <t>Capital requirements</t>
  </si>
  <si>
    <t>Sheet 19</t>
  </si>
  <si>
    <t>EU CCR1 - Analysis of CCR exposure by approach</t>
  </si>
  <si>
    <t>Mark to market</t>
  </si>
  <si>
    <t>Original exposure</t>
  </si>
  <si>
    <t>Standardised approach</t>
  </si>
  <si>
    <t>IMM (for derivatives and SFTs)</t>
  </si>
  <si>
    <t>Of which securities financing transactions</t>
  </si>
  <si>
    <t>Of which derivatives and long settlement transactions</t>
  </si>
  <si>
    <t>Of which from contractual cross- product netting</t>
  </si>
  <si>
    <t>Financial collateral simple method (for SFTs)</t>
  </si>
  <si>
    <t>Financial collateral comprehensive method (for SFTs)</t>
  </si>
  <si>
    <t>VaR for SFTs</t>
  </si>
  <si>
    <t>Notional</t>
  </si>
  <si>
    <t>Potential future credit exposure</t>
  </si>
  <si>
    <t>EEPE</t>
  </si>
  <si>
    <t>Multiplier</t>
  </si>
  <si>
    <t>EAD post CRM</t>
  </si>
  <si>
    <t>Sheet 20</t>
  </si>
  <si>
    <t>EU CCR2 - CVA capital charge</t>
  </si>
  <si>
    <t>Replacement cost/ current market value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</si>
  <si>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</si>
  <si>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</si>
  <si>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</si>
  <si>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</si>
  <si>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</si>
  <si>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</si>
  <si>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</si>
  <si>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</si>
  <si>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Sheet 21</t>
  </si>
  <si>
    <t>Sheet 22</t>
  </si>
  <si>
    <t>EU CCR3 - Standardised approach - CCR exposures by regulatory portfolio risk</t>
  </si>
  <si>
    <t>Corporate</t>
  </si>
  <si>
    <t>EU CCR4 - IRB approach - CCR exposures by portfolio and PD scale</t>
  </si>
  <si>
    <t>Sheet 23</t>
  </si>
  <si>
    <r>
      <rPr>
        <sz val="9"/>
        <color theme="0"/>
        <rFont val="Segoe UI"/>
        <family val="2"/>
      </rPr>
      <t>Gross positive fair value or net carrying amount</t>
    </r>
  </si>
  <si>
    <r>
      <rPr>
        <sz val="9"/>
        <color theme="0"/>
        <rFont val="Segoe UI"/>
        <family val="2"/>
      </rPr>
      <t>Netting benefits</t>
    </r>
  </si>
  <si>
    <r>
      <rPr>
        <sz val="9"/>
        <color theme="0"/>
        <rFont val="Segoe UI"/>
        <family val="2"/>
      </rPr>
      <t>Netted current credit exposure</t>
    </r>
  </si>
  <si>
    <r>
      <rPr>
        <sz val="9"/>
        <color theme="0"/>
        <rFont val="Segoe UI"/>
        <family val="2"/>
      </rPr>
      <t>Collateral held</t>
    </r>
  </si>
  <si>
    <r>
      <rPr>
        <sz val="9"/>
        <color theme="0"/>
        <rFont val="Segoe UI"/>
        <family val="2"/>
      </rPr>
      <t>Net credit exposure</t>
    </r>
  </si>
  <si>
    <t xml:space="preserve">Total </t>
  </si>
  <si>
    <t>Derivatives</t>
  </si>
  <si>
    <t>SFTs</t>
  </si>
  <si>
    <t>Cross-product netting</t>
  </si>
  <si>
    <t>EU CCR5-A - Impact of netting and collateral held on exposure value</t>
  </si>
  <si>
    <t>Sheet 24</t>
  </si>
  <si>
    <t>EU CCR5-B - Composition of collateral for exposures to CCR</t>
  </si>
  <si>
    <t>Segregated</t>
  </si>
  <si>
    <t>Unsegregated</t>
  </si>
  <si>
    <t>Fair value of collateral received</t>
  </si>
  <si>
    <t>Fair value of collateral posted</t>
  </si>
  <si>
    <t>Fair value of posted collateral</t>
  </si>
  <si>
    <t>Collateral used in derivative transactions</t>
  </si>
  <si>
    <t>Collateral used in SFTs</t>
  </si>
  <si>
    <t>Sheet 25</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</si>
  <si>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</si>
  <si>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</si>
  <si>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</si>
  <si>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</si>
  <si>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</si>
  <si>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</si>
  <si>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</si>
  <si>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</si>
  <si>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</si>
  <si>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</si>
  <si>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</si>
  <si>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Sheet 26</t>
  </si>
  <si>
    <t>Business combinations, including acquisitions and disposals of subsidiaries</t>
  </si>
  <si>
    <t>Liqiudity Coverage Ratio (LIQ1)</t>
  </si>
  <si>
    <t>Liqiudity Coverage Ratio (Explanation)</t>
  </si>
  <si>
    <t>Credit Risk</t>
  </si>
  <si>
    <t>Page 5</t>
  </si>
  <si>
    <t>Page 4-11</t>
  </si>
  <si>
    <t>Note - Risk Management Note 3 Solvency</t>
  </si>
  <si>
    <t>Page 20-21</t>
  </si>
  <si>
    <t>Note - Risk Management Credit risk section</t>
  </si>
  <si>
    <t>Note - Risk Management Market risk section</t>
  </si>
  <si>
    <t xml:space="preserve">EU CR9 - IRB approach - Backtesting </t>
  </si>
  <si>
    <t>Exposure class</t>
  </si>
  <si>
    <t>PD range</t>
  </si>
  <si>
    <t>0,03% - 38,04%</t>
  </si>
  <si>
    <t>Weighted average PD</t>
  </si>
  <si>
    <t>Arithmetic average PD by obligors</t>
  </si>
  <si>
    <t>Number of obligors</t>
  </si>
  <si>
    <t>End of previous year</t>
  </si>
  <si>
    <t>End of year</t>
  </si>
  <si>
    <t>Defaulted obligors in the year</t>
  </si>
  <si>
    <t>Of which new obligors</t>
  </si>
  <si>
    <t>Average historical annual default rate</t>
  </si>
  <si>
    <t>Sheet 27</t>
  </si>
  <si>
    <t>Sheet 28</t>
  </si>
  <si>
    <t>External rating equivalent</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</si>
  <si>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</si>
  <si>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</si>
  <si>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Page 6-11</t>
  </si>
  <si>
    <t>Page 32</t>
  </si>
  <si>
    <t>Sheet 29</t>
  </si>
  <si>
    <t>Sheet 30</t>
  </si>
  <si>
    <t>Sheet 31</t>
  </si>
  <si>
    <t>Asset encumbrance - Template A</t>
  </si>
  <si>
    <t>Asset encumbrance - Template B</t>
  </si>
  <si>
    <t>Asset encumbrance - Template C</t>
  </si>
  <si>
    <t>Asset encumbrance - Template D</t>
  </si>
  <si>
    <t>Sheet 32</t>
  </si>
  <si>
    <t>Sheet 34</t>
  </si>
  <si>
    <t>Sheet 33</t>
  </si>
  <si>
    <t>Liquidity coverage ratio</t>
  </si>
  <si>
    <t>Unweighted value (average)</t>
  </si>
  <si>
    <t>Weighted value (average)</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</si>
  <si>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</si>
  <si>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</si>
  <si>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</si>
  <si>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</si>
  <si>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</si>
  <si>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</si>
  <si>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</si>
  <si>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</si>
  <si>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</si>
  <si>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</si>
  <si>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</si>
  <si>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</si>
  <si>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</si>
  <si>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</si>
  <si>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</si>
  <si>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</si>
  <si>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</si>
  <si>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</si>
  <si>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</si>
  <si>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</si>
  <si>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</si>
  <si>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</si>
  <si>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</si>
  <si>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</si>
  <si>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</si>
  <si>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</si>
  <si>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</si>
  <si>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</si>
  <si>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</si>
  <si>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</si>
  <si>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</si>
  <si>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</si>
  <si>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</si>
  <si>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</si>
  <si>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</si>
  <si>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</si>
  <si>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</si>
  <si>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</si>
  <si>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</si>
  <si>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</si>
  <si>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</si>
  <si>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</si>
  <si>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</si>
  <si>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</si>
  <si>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</si>
  <si>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</si>
  <si>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</si>
  <si>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</si>
  <si>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</si>
  <si>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</si>
  <si>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TOTAL ADJUSTED VALUE</t>
  </si>
  <si>
    <t>21</t>
  </si>
  <si>
    <t>LIQUIDITY BUFFER</t>
  </si>
  <si>
    <t>22</t>
  </si>
  <si>
    <t>TOTAL NET CASH OUTFLOWS</t>
  </si>
  <si>
    <t>23</t>
  </si>
  <si>
    <t>LIQUIDITY COVERAGE RATIO (%)</t>
  </si>
  <si>
    <t>Okt, Nov, Dec</t>
  </si>
  <si>
    <t>Explanation of liquidity coverage ratio</t>
  </si>
  <si>
    <t>Concentration of funding and liquidity sources</t>
  </si>
  <si>
    <t>The Group has a diversified funding base with the main funding source being retail deposits.</t>
  </si>
  <si>
    <t>Derivative exposures and potential collateral calls</t>
  </si>
  <si>
    <t>The impact of an adverse market scenario is calculated using the Historical Look Back Approach (HLBA).</t>
  </si>
  <si>
    <t>Currency mismatch in the LCR</t>
  </si>
  <si>
    <t>Sydbank complies with the requirements set forth by the Danish FSA to have a minimum LCR of 100% for Euro.</t>
  </si>
  <si>
    <t>A description of the degree of centralisation of liquidity management and interaction between the group’s units</t>
  </si>
  <si>
    <t xml:space="preserve">The majority of liquidity risk is centralized and managed in Group Treasury.  </t>
  </si>
  <si>
    <t>Other items in the LCR calculation that are not captured in the LCR disclosure template but that the institution considers relevant for its liquidity profile</t>
  </si>
  <si>
    <t>-</t>
  </si>
  <si>
    <t>Template A - Encumbered and unencumbered assets</t>
  </si>
  <si>
    <t>Carrying amount of encumbered assets</t>
  </si>
  <si>
    <t>Fair value of encumbered assets</t>
  </si>
  <si>
    <t>Carrying amount of unencumbered assets</t>
  </si>
  <si>
    <t>Fair value of unencumbered assets</t>
  </si>
  <si>
    <t>Assets of the reporting institution</t>
  </si>
  <si>
    <t>Equity instruments</t>
  </si>
  <si>
    <t>Template B -  collateral received</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</si>
  <si>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</si>
  <si>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</si>
  <si>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</si>
  <si>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</si>
  <si>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Template C - Sources of encumbrance</t>
  </si>
  <si>
    <t>Matching liabilities, contingent liabilities or securities lent</t>
  </si>
  <si>
    <t>Assets, collateral received and own
debt securities issued other than covered bonds and ABSs encumbered</t>
  </si>
  <si>
    <t>Carrying amount of selected financial liabilities</t>
  </si>
  <si>
    <t>Note - Risk Management Liquidity risk section</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</si>
  <si>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</si>
  <si>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</si>
  <si>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</si>
  <si>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</si>
  <si>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Cash</t>
  </si>
  <si>
    <t>RWA density</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</si>
  <si>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</si>
  <si>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</si>
  <si>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</si>
  <si>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</si>
  <si>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</si>
  <si>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</si>
  <si>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</si>
  <si>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</si>
  <si>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</si>
  <si>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</si>
  <si>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</si>
  <si>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</si>
  <si>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</si>
  <si>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</si>
  <si>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</si>
  <si>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</si>
  <si>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EU CR7 - IRB approach - Effekt on the RWAs of credit derivatives used as CRM techniques</t>
  </si>
  <si>
    <t>EU LI3 - Outline of the differences in the scopes of consolidation (entity by entity)</t>
  </si>
  <si>
    <t>Note 44 - Group holdings and enterprises</t>
  </si>
  <si>
    <t>Note 18 - Loans and advances</t>
  </si>
  <si>
    <t>Sheet 3</t>
  </si>
  <si>
    <t>Template D - Information on importance of  encumbrance</t>
  </si>
  <si>
    <t>EU CR2-B - Changes in the stock of defaulted and impaired loans and debt securities</t>
  </si>
  <si>
    <t xml:space="preserve">At 31 December 2018 (DKK million) </t>
  </si>
  <si>
    <t xml:space="preserve">For Sydbank the scope of accounting consolidation and the scope of regulatorey consolidation are the same. Hence columns (a) and (b) of the template have been merged. </t>
  </si>
  <si>
    <t>31 December 2018</t>
  </si>
  <si>
    <t>30 Sepember 2018</t>
  </si>
  <si>
    <t>Net value of exposures at         31. December 2018</t>
  </si>
  <si>
    <t>Average net exposures over 2018</t>
  </si>
  <si>
    <t>Sweden</t>
  </si>
  <si>
    <t>0,03% - 51,36%</t>
  </si>
  <si>
    <t>0,03% - 39,54%</t>
  </si>
  <si>
    <t>Own funds disclosure</t>
  </si>
  <si>
    <t>Comparison of own funds, capital and leverage ratios to IFRS9</t>
  </si>
  <si>
    <t>Capital instruments' main features</t>
  </si>
  <si>
    <t>Leverage ratio common disclosure</t>
  </si>
  <si>
    <t>At 31 December 2018</t>
  </si>
  <si>
    <t>9a</t>
  </si>
  <si>
    <t>9b</t>
  </si>
  <si>
    <t>20a</t>
  </si>
  <si>
    <t>20b</t>
  </si>
  <si>
    <t>Issuer</t>
  </si>
  <si>
    <t>Unique identifier</t>
  </si>
  <si>
    <t>Governing law(s) of the instrument</t>
  </si>
  <si>
    <t>Regulatory treatment</t>
  </si>
  <si>
    <t>Transitional CRR rules</t>
  </si>
  <si>
    <t>Post-transitional CRR rules</t>
  </si>
  <si>
    <t>Eligible at solo/(sub-)consolidated/solo &amp; (sub-)consolidated</t>
  </si>
  <si>
    <t>Instrument type (types to be specified by each jurisdiction)</t>
  </si>
  <si>
    <t xml:space="preserve">Amount recognised in regulatory capital </t>
  </si>
  <si>
    <t>Nominal amount of instrument</t>
  </si>
  <si>
    <t>Issue price</t>
  </si>
  <si>
    <t>Redemption price</t>
  </si>
  <si>
    <t>Accounting classification</t>
  </si>
  <si>
    <t>Original date of issuance</t>
  </si>
  <si>
    <t>Perpeptual or dated</t>
  </si>
  <si>
    <t>Original maturity date</t>
  </si>
  <si>
    <t>Issuer call subjet to prior supervisory approval</t>
  </si>
  <si>
    <t>Optional call date, contingent call dates, and redemption amount</t>
  </si>
  <si>
    <t>Subsequent call dates, if applicable</t>
  </si>
  <si>
    <t>Coupons / 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</si>
  <si>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</si>
  <si>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</si>
  <si>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</si>
  <si>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</si>
  <si>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</si>
  <si>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</si>
  <si>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</si>
  <si>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</si>
  <si>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</si>
  <si>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</si>
  <si>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</si>
  <si>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</si>
  <si>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</si>
  <si>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</si>
  <si>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</si>
  <si>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</si>
  <si>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</si>
  <si>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</si>
  <si>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</si>
  <si>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hierachy in liquidation</t>
  </si>
  <si>
    <t>Non-compliant transitioned features</t>
  </si>
  <si>
    <t>If yes, specifiy non-compliant features</t>
  </si>
  <si>
    <t>Sydbank A/S</t>
  </si>
  <si>
    <t>XS0205055675</t>
  </si>
  <si>
    <t>XS1201870828</t>
  </si>
  <si>
    <t>XS1705599915</t>
  </si>
  <si>
    <t>XS1713462742</t>
  </si>
  <si>
    <t>English/Danish</t>
  </si>
  <si>
    <t>Hybrid Tier 1</t>
  </si>
  <si>
    <t>Supplementary Capital (Tier 2)</t>
  </si>
  <si>
    <t>Additional Tier 1 (AT1)</t>
  </si>
  <si>
    <t>Solo and Consolidated</t>
  </si>
  <si>
    <t>Hybrid Tier 1 (grandfathered) as published in Regulation (EU) NO 575/2013 article 484.4</t>
  </si>
  <si>
    <t>Tier 2 as published in Regulation 
(EU) No 575/2013 article 63</t>
  </si>
  <si>
    <t>Additional Tier 1 (AT1)  
as published in Regulation 
(EU) No 575/2013 article 52</t>
  </si>
  <si>
    <t>559.830.000 DKK</t>
  </si>
  <si>
    <t>743.320.000 DKK</t>
  </si>
  <si>
    <t>557.500.000 DKK</t>
  </si>
  <si>
    <t>746.440.000 DKK</t>
  </si>
  <si>
    <t>75.000.000 EUR</t>
  </si>
  <si>
    <t>100.000.000 EUR</t>
  </si>
  <si>
    <t>Liability- amortised cost</t>
  </si>
  <si>
    <t>Shareholders' equity</t>
  </si>
  <si>
    <t>24.11.2004</t>
  </si>
  <si>
    <t>11.03.2015</t>
  </si>
  <si>
    <t>02.11.2017</t>
  </si>
  <si>
    <t>30.05.2018</t>
  </si>
  <si>
    <t>Perpetual</t>
  </si>
  <si>
    <t>Dated</t>
  </si>
  <si>
    <t>Pertual</t>
  </si>
  <si>
    <t>no maturity</t>
  </si>
  <si>
    <t>11.03.2027</t>
  </si>
  <si>
    <t>02.11.2029</t>
  </si>
  <si>
    <t>Yes</t>
  </si>
  <si>
    <t>24.11.2014 100% of nominal amount. In addition Tax /regulatory call.</t>
  </si>
  <si>
    <t>11.03.2022 100% of nominal amount. In addition Tax /regulatory call.</t>
  </si>
  <si>
    <t>02.11.2024 100% of nominal amount. In addition Tax /regulatory call.</t>
  </si>
  <si>
    <t>28.08.2025 100% of nominal amount. In addition Tax/regulatory call.</t>
  </si>
  <si>
    <t>Subsequent interest payment dates</t>
  </si>
  <si>
    <t>N/A</t>
  </si>
  <si>
    <t>Fixed to floating</t>
  </si>
  <si>
    <t>Fixed</t>
  </si>
  <si>
    <t>Floating</t>
  </si>
  <si>
    <t>6.5% p.a. until first call date then EUR CMS10 + 20bps</t>
  </si>
  <si>
    <t>2.125 % p.a. until first call date then 5Y Mid-Swap + 172 bps</t>
  </si>
  <si>
    <t>3M  EURIBOR + 185bps</t>
  </si>
  <si>
    <t>5,25% p.a. until first call dare. Reset every 5 years thereafter (non-step) to the Mid-sWap Rate + 702bps</t>
  </si>
  <si>
    <t>No</t>
  </si>
  <si>
    <t>Partially discretionary</t>
  </si>
  <si>
    <t>Mandatory</t>
  </si>
  <si>
    <t>Fully discretionary</t>
  </si>
  <si>
    <t>Noncumulative</t>
  </si>
  <si>
    <t>Nonconvertible</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</si>
  <si>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</si>
  <si>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</si>
  <si>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</si>
  <si>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Fully or partially</t>
  </si>
  <si>
    <t>Fully or partial</t>
  </si>
  <si>
    <t>Permanent</t>
  </si>
  <si>
    <t>NA</t>
  </si>
  <si>
    <t>Discretionary write-up</t>
  </si>
  <si>
    <t>Preferred to common equity 1.</t>
  </si>
  <si>
    <t>Preferred to hybrid tier 1 and  AT1</t>
  </si>
  <si>
    <t>Preferred to hybrid tier 1 AT1</t>
  </si>
  <si>
    <t>Preferred to common equity Tier 1</t>
  </si>
  <si>
    <t>Yes non compliant as AT1 but compliant as permanent Tier 2 acccording to Regulation (EU) NO 575/2013 article 63</t>
  </si>
  <si>
    <t>Non complinat AT1 features as instrument issued according to erlier rules.</t>
  </si>
  <si>
    <t>Sheet 35</t>
  </si>
  <si>
    <t>Transitional own funds disclosure template</t>
  </si>
  <si>
    <t>(B) 
REGULATION (EU) No 575/2013 ARTICLE REFERENCE</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</si>
  <si>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</si>
  <si>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</si>
  <si>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</si>
  <si>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</si>
  <si>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</si>
  <si>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</si>
  <si>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</si>
  <si>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</si>
  <si>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</si>
  <si>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</si>
  <si>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</si>
  <si>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</si>
  <si>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</si>
  <si>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</si>
  <si>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</si>
  <si>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</si>
  <si>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</si>
  <si>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</si>
  <si>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</si>
  <si>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</si>
  <si>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</si>
  <si>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</si>
  <si>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</si>
  <si>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</si>
  <si>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</si>
  <si>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</si>
  <si>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</si>
  <si>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</si>
  <si>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</si>
  <si>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</si>
  <si>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</si>
  <si>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</si>
  <si>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</si>
  <si>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</si>
  <si>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</si>
  <si>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</si>
  <si>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</si>
  <si>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</si>
  <si>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</si>
  <si>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</si>
  <si>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</si>
  <si>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</si>
  <si>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</si>
  <si>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</si>
  <si>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</si>
  <si>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</si>
  <si>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</si>
  <si>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</si>
  <si>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</si>
  <si>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</si>
  <si>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</si>
  <si>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</si>
  <si>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</si>
  <si>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</si>
  <si>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</si>
  <si>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</si>
  <si>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</si>
  <si>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</si>
  <si>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</si>
  <si>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</si>
  <si>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</si>
  <si>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</si>
  <si>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</si>
  <si>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</si>
  <si>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</si>
  <si>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</si>
  <si>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</si>
  <si>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</si>
  <si>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</si>
  <si>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</si>
  <si>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</si>
  <si>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</si>
  <si>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</si>
  <si>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</si>
  <si>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</si>
  <si>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</si>
  <si>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</si>
  <si>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</si>
  <si>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</si>
  <si>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</si>
  <si>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</si>
  <si>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</si>
  <si>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</si>
  <si>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</si>
  <si>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</si>
  <si>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</si>
  <si>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</si>
  <si>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</si>
  <si>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</si>
  <si>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</si>
  <si>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</si>
  <si>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</si>
  <si>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</si>
  <si>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</si>
  <si>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</si>
  <si>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</si>
  <si>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</si>
  <si>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</si>
  <si>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</si>
  <si>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</si>
  <si>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</si>
  <si>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</si>
  <si>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</si>
  <si>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</si>
  <si>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</si>
  <si>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</si>
  <si>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</si>
  <si>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</si>
  <si>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</si>
  <si>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</si>
  <si>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</si>
  <si>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</si>
  <si>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</si>
  <si>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Direct and indirect holdings by an institution of own T2 instruments and subordinated loans (negative amount)</t>
  </si>
  <si>
    <t>63 (b) (i), 66 (a), 67</t>
  </si>
  <si>
    <t>Holdings of the T2 instruments and subordinated loans of financial sector entities where those entities have reciprocal cross holdings with the institutions designed to inflate artificially the own funds of the institution (negative amount)</t>
  </si>
  <si>
    <t>66 (b), 68</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</si>
  <si>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</si>
  <si>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</si>
  <si>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</si>
  <si>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</si>
  <si>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</si>
  <si>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Tier 2 (T2) capital</t>
  </si>
  <si>
    <t>Total capital (TC = T1 + T2)</t>
  </si>
  <si>
    <t>Total risk-weighted assets</t>
  </si>
  <si>
    <t>Captial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</si>
  <si>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</si>
  <si>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</si>
  <si>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</si>
  <si>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</si>
  <si>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</si>
  <si>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</si>
  <si>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</si>
  <si>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130, 131, 133</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</si>
  <si>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</si>
  <si>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</si>
  <si>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</si>
  <si>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</si>
  <si>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</si>
  <si>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</si>
  <si>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</si>
  <si>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</si>
  <si>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</si>
  <si>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Direct and indirect holdings of the capital of financial sector entities where the institution does not have a significant investment in those entities (amount below 10% threshold and net of eligible short positions</t>
  </si>
  <si>
    <t>36 (1) (h), 45, 46
56 (c), 59, 60, 66 (c), 69, 70</t>
  </si>
  <si>
    <t>Direct and indirect holdings of the CET1 instruments of financial sector entities where the institution has a significant investment in those entities (amount below 10% threshold and net of eligible short positions</t>
  </si>
  <si>
    <t>36 (1) (i), 45, 48</t>
  </si>
  <si>
    <t>Deferred tax assets arising from temporary difference (amount below 10 % threshold , net of related tax liability where the conditions in Article 38  (3) are met)</t>
  </si>
  <si>
    <t>36 (1) (c), 38, 48</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</si>
  <si>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</si>
  <si>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</si>
  <si>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</si>
  <si>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</si>
  <si>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</si>
  <si>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2013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</si>
  <si>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</si>
  <si>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</si>
  <si>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</si>
  <si>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</si>
  <si>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</si>
  <si>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</si>
  <si>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</si>
  <si>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</si>
  <si>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</si>
  <si>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Comparison of own funds, capital and leverage ratios with and without the application of transitional arrangements for IFRS 9</t>
  </si>
  <si>
    <t>DKK million</t>
  </si>
  <si>
    <t>30 September 2018</t>
  </si>
  <si>
    <t>30 June 2018</t>
  </si>
  <si>
    <t>31 March 2018</t>
  </si>
  <si>
    <t xml:space="preserve">     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</si>
  <si>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</si>
  <si>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</si>
  <si>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</si>
  <si>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</si>
  <si>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</si>
  <si>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</si>
  <si>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</si>
  <si>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</si>
  <si>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</si>
  <si>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</si>
  <si>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</si>
  <si>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</si>
  <si>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</si>
  <si>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</si>
  <si>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</si>
  <si>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</si>
  <si>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total exposure measure</t>
  </si>
  <si>
    <t>Leverage ratio</t>
  </si>
  <si>
    <t>Leverage ratio as if IFRS 9 or analogous ECLs transitional arrangements had not been applied</t>
  </si>
  <si>
    <t>Table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</si>
  <si>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</si>
  <si>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</si>
  <si>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</si>
  <si>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</si>
  <si>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</si>
  <si>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</si>
  <si>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</si>
  <si>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</si>
  <si>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</si>
  <si>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</si>
  <si>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</si>
  <si>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</si>
  <si>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</si>
  <si>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</si>
  <si>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</si>
  <si>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</si>
  <si>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</si>
  <si>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</si>
  <si>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HelveticaNeueLT Pro 55 Roman"/>
        <family val="2"/>
      </rPr>
      <t>all</t>
    </r>
    <r>
      <rPr>
        <sz val="9"/>
        <rFont val="HelveticaNeueLT Pro 55 Roman"/>
        <family val="2"/>
      </rPr>
      <t xml:space="preserve"> derivatives transactions (ie net of eligible cash variation margin)</t>
    </r>
  </si>
  <si>
    <r>
      <t xml:space="preserve">Add-on amounts for PFE associated with </t>
    </r>
    <r>
      <rPr>
        <i/>
        <sz val="9"/>
        <rFont val="HelveticaNeueLT Pro 55 Roman"/>
        <family val="2"/>
      </rPr>
      <t xml:space="preserve">all </t>
    </r>
    <r>
      <rPr>
        <sz val="9"/>
        <rFont val="HelveticaNeueLT Pro 55 Roman"/>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</si>
  <si>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</si>
  <si>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</si>
  <si>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</si>
  <si>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</si>
  <si>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</si>
  <si>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</si>
  <si>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</si>
  <si>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</si>
  <si>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</si>
  <si>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</si>
  <si>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</si>
  <si>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</si>
  <si>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</si>
  <si>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</si>
  <si>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</si>
  <si>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</si>
  <si>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</si>
  <si>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</si>
  <si>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</si>
  <si>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</si>
  <si>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</si>
  <si>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</si>
  <si>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</si>
  <si>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</si>
  <si>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</si>
  <si>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</si>
  <si>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</si>
  <si>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</si>
  <si>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Total leverage ratio exposures (sum of lines 3, 11, 16, 19, EU-19a and EU-19b)</t>
  </si>
  <si>
    <t>Choice on transitional arrangements and amount of derecognised fiduciary items</t>
  </si>
  <si>
    <t>EU-23</t>
  </si>
  <si>
    <t>Choice on transitional arrangements for the definition of the capital measure</t>
  </si>
  <si>
    <t>transitional</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</si>
  <si>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</si>
  <si>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</si>
  <si>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</si>
  <si>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</si>
  <si>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</si>
  <si>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</si>
  <si>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</si>
  <si>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</si>
  <si>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</si>
  <si>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</si>
  <si>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</si>
  <si>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</si>
  <si>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</si>
  <si>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</si>
  <si>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</si>
  <si>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</si>
  <si>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</si>
  <si>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</si>
  <si>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</si>
  <si>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</si>
  <si>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</si>
  <si>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</si>
  <si>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</si>
  <si>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</si>
  <si>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</si>
  <si>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</si>
  <si>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t>Table LRCom: Leverage ratio common disclosure</t>
  </si>
  <si>
    <t>Table LRSpl: Split-up of on balance sheet exposures (excluding derivatives, SFTs and excemted exposures)</t>
  </si>
  <si>
    <t>Sheet 36</t>
  </si>
  <si>
    <t>Sheet 37</t>
  </si>
  <si>
    <t>Sheet 38</t>
  </si>
  <si>
    <t>Amounts below the thresholds for deduction (before risk-weighting)</t>
  </si>
  <si>
    <r>
      <t>Common Equity Tier 1 capital: instruments and reserves</t>
    </r>
    <r>
      <rPr>
        <sz val="10"/>
        <color indexed="9"/>
        <rFont val="HelveticaNeueLT Pro 55 Roman"/>
        <family val="2"/>
      </rPr>
      <t>, DKK million</t>
    </r>
  </si>
  <si>
    <t>Page 23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</si>
</sst>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 #,##0_ ;_ * \-#,##0_ ;_ * &quot;-&quot;??_ ;_ @_ "/>
    <numFmt numFmtId="165" formatCode="_ * #,##0.0_ ;_ * \-#,##0.0_ ;_ * &quot;-&quot;??_ ;_ @_ "/>
    <numFmt numFmtId="166" formatCode="\ #,##0_ ;\ \-#,##0_ ;\ &quot;-&quot;??_ ;_ @_ "/>
    <numFmt numFmtId="167" formatCode="\ #,##0_ ;\ \-#,##0_ ;\ &quot;-&quot;_ ;_ @_ "/>
    <numFmt numFmtId="168" formatCode="_ * #,##0.000_ ;_ * \-#,##0.000_ ;_ * &quot;-&quot;??_ ;_ @_ "/>
    <numFmt numFmtId="169" formatCode="_ * #,##0.000000_ ;_ * \-#,##0.000000_ ;_ * &quot;-&quot;??_ ;_ @_ "/>
    <numFmt numFmtId="170" formatCode="_ * #,##0.000_ ;_ * \-#,##0.000_ ;_ * &quot;-&quot;???_ ;_ @_ "/>
    <numFmt numFmtId="171" formatCode="_(* #,##0.00_);_(* \(#,##0.00\);_(* &quot;-&quot;??_);_(@_)"/>
    <numFmt numFmtId="172" formatCode="0.000%"/>
    <numFmt numFmtId="173" formatCode="[$-409]dd/mmm/yy;@"/>
    <numFmt numFmtId="174" formatCode="0.0%"/>
    <numFmt numFmtId="175" formatCode="\ #,##0.00_ ;\ \-#,##0.00_ ;\ &quot;-&quot;_ ;_ @_ "/>
  </numFmts>
  <fonts count="55">
    <font>
      <sz val="10"/>
      <color theme="1"/>
      <name val="Arial"/>
      <family val="2"/>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b/>
      <sz val="18"/>
      <color rgb="FF002F5F"/>
      <name val="HelveticaNeueLT Pro 55 Roman"/>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i/>
      <sz val="9"/>
      <color rgb="FF000000"/>
      <name val="HelveticaNeueLT Pro 55 Roman"/>
      <family val="2"/>
    </font>
    <font>
      <i/>
      <sz val="10"/>
      <color theme="1"/>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i/>
      <sz val="9"/>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10"/>
      <color theme="0"/>
      <name val="Tahoma"/>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ont>
    <font>
      <sz val="10"/>
      <color theme="1"/>
      <name val="HelveticaNeueLT Pro 55 Roman"/>
    </font>
    <font>
      <b/>
      <sz val="9"/>
      <name val="HelveticaNeueLT Pro 55 Roman"/>
    </font>
    <font>
      <b/>
      <sz val="9"/>
      <color rgb="FFFF0000"/>
      <name val="HelveticaNeueLT Pro 55 Roman"/>
      <family val="2"/>
    </font>
    <font>
      <sz val="10"/>
      <color indexed="9"/>
      <name val="HelveticaNeueLT Pro 55 Roman"/>
      <family val="2"/>
    </font>
    <font>
      <b/>
      <sz val="11"/>
      <color theme="0"/>
      <name val="Danske Headline"/>
    </font>
    <font>
      <sz val="11"/>
      <color theme="0"/>
      <name val="Calibri"/>
      <family val="2"/>
      <scheme val="minor"/>
    </font>
    <font>
      <sz val="11"/>
      <name val="Calibri"/>
      <family val="2"/>
      <scheme val="minor"/>
    </font>
    <font>
      <sz val="11"/>
      <color theme="1"/>
      <name val="Danske Text"/>
    </font>
    <font>
      <i/>
      <sz val="9"/>
      <color theme="1"/>
      <name val="HelveticaNeueLT Pro 55 Roman"/>
    </font>
    <font>
      <i/>
      <sz val="10"/>
      <color theme="1"/>
      <name val="HelveticaNeueLT Pro 55 Roman"/>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ont>
    <font>
      <sz val="9"/>
      <color theme="1"/>
      <name val="HelveticaNeueLT Pro 55 Roman"/>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30">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s>
  <cellStyleXfs count="14">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2" fillId="0" borderId="0"/>
    <xf numFmtId="0" fontId="32" fillId="0" borderId="0"/>
    <xf numFmtId="9" fontId="32" fillId="0" borderId="0" applyFont="0" applyFill="0" applyBorder="0" applyAlignment="0" applyProtection="0"/>
    <xf numFmtId="171" fontId="2" fillId="0" borderId="0" applyFont="0" applyFill="0" applyBorder="0" applyAlignment="0" applyProtection="0"/>
    <xf numFmtId="0" fontId="49" fillId="7" borderId="9" applyNumberFormat="0" applyFill="0" applyBorder="0" applyAlignment="0" applyProtection="0">
      <alignment horizontal="left"/>
    </xf>
    <xf numFmtId="0" fontId="2" fillId="0" borderId="0">
      <alignment vertical="center"/>
    </xf>
    <xf numFmtId="0" fontId="2" fillId="8" borderId="7" applyNumberFormat="0" applyFont="0" applyBorder="0">
      <alignment horizontal="center" vertical="center"/>
    </xf>
    <xf numFmtId="3" fontId="2" fillId="9" borderId="7" applyFont="0">
      <alignment horizontal="right" vertical="center"/>
      <protection locked="0"/>
    </xf>
    <xf numFmtId="0" fontId="2" fillId="0" borderId="0">
      <alignment vertical="center"/>
    </xf>
    <xf numFmtId="0" fontId="52" fillId="0" borderId="0" applyNumberFormat="0" applyFill="0" applyBorder="0" applyAlignment="0" applyProtection="0"/>
  </cellStyleXfs>
  <cellXfs count="485">
    <xf numFmtId="0" fontId="0" fillId="0" borderId="0" xfId="0"/>
    <xf numFmtId="0" fontId="0" fillId="2" borderId="0" xfId="0" applyFill="1"/>
    <xf numFmtId="0" fontId="2" fillId="2" borderId="0" xfId="0" applyFont="1" applyFill="1"/>
    <xf numFmtId="0" fontId="3" fillId="3"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xf numFmtId="0" fontId="4" fillId="2" borderId="1" xfId="0" applyFont="1" applyFill="1" applyBorder="1" applyAlignment="1">
      <alignment horizontal="center"/>
    </xf>
    <xf numFmtId="0" fontId="6" fillId="3" borderId="0" xfId="0" applyFont="1" applyFill="1" applyAlignment="1">
      <alignment horizontal="center"/>
    </xf>
    <xf numFmtId="0" fontId="2" fillId="2" borderId="0" xfId="2" applyFont="1" applyFill="1" applyBorder="1" applyAlignment="1">
      <alignment horizontal="center" vertical="center" wrapText="1"/>
    </xf>
    <xf numFmtId="0" fontId="5" fillId="2" borderId="1" xfId="0" applyFont="1" applyFill="1" applyBorder="1" applyAlignment="1">
      <alignment horizontal="left" vertical="top"/>
    </xf>
    <xf numFmtId="0" fontId="9" fillId="3" borderId="0" xfId="0" applyFont="1" applyFill="1"/>
    <xf numFmtId="0" fontId="6" fillId="3" borderId="0" xfId="0" applyFont="1" applyFill="1"/>
    <xf numFmtId="0" fontId="6" fillId="2" borderId="0" xfId="0" applyFont="1" applyFill="1"/>
    <xf numFmtId="0" fontId="6" fillId="2" borderId="0" xfId="0" applyFont="1" applyFill="1" applyAlignment="1">
      <alignment horizontal="center"/>
    </xf>
    <xf numFmtId="0" fontId="3" fillId="3" borderId="0" xfId="0" applyFont="1" applyFill="1" applyBorder="1" applyAlignment="1">
      <alignment vertical="top"/>
    </xf>
    <xf numFmtId="0" fontId="8" fillId="2" borderId="0" xfId="0" applyFont="1" applyFill="1"/>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3" fillId="3" borderId="0" xfId="0" applyFont="1" applyFill="1" applyBorder="1" applyAlignment="1">
      <alignment vertical="center"/>
    </xf>
    <xf numFmtId="1" fontId="14" fillId="2" borderId="0"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4" xfId="0" applyNumberFormat="1" applyFont="1" applyFill="1" applyBorder="1" applyAlignment="1">
      <alignment horizontal="center" vertical="top" wrapText="1"/>
    </xf>
    <xf numFmtId="0" fontId="12" fillId="2" borderId="4"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xf>
    <xf numFmtId="1" fontId="14" fillId="2" borderId="4" xfId="0" applyNumberFormat="1" applyFont="1" applyFill="1" applyBorder="1" applyAlignment="1">
      <alignment horizontal="center" vertical="top" wrapText="1"/>
    </xf>
    <xf numFmtId="0" fontId="4"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1" fontId="17"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indent="1"/>
    </xf>
    <xf numFmtId="0" fontId="16" fillId="2" borderId="0" xfId="0" applyFont="1" applyFill="1" applyBorder="1" applyAlignment="1">
      <alignment horizontal="left" vertical="top" wrapText="1" indent="2"/>
    </xf>
    <xf numFmtId="0" fontId="12" fillId="2" borderId="0" xfId="0" applyFont="1" applyFill="1" applyBorder="1" applyAlignment="1">
      <alignment horizontal="left" vertical="top"/>
    </xf>
    <xf numFmtId="1" fontId="14" fillId="2" borderId="5"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2" fillId="2" borderId="0" xfId="2" quotePrefix="1" applyFont="1" applyFill="1" applyAlignment="1">
      <alignment horizontal="center"/>
    </xf>
    <xf numFmtId="0" fontId="9" fillId="2" borderId="0" xfId="0" applyFont="1" applyFill="1" applyBorder="1" applyAlignment="1">
      <alignment vertical="center" wrapText="1"/>
    </xf>
    <xf numFmtId="0" fontId="21" fillId="2" borderId="0" xfId="0" applyFont="1" applyFill="1" applyBorder="1" applyAlignment="1">
      <alignment vertical="center" wrapText="1"/>
    </xf>
    <xf numFmtId="164" fontId="3" fillId="3" borderId="0" xfId="1" applyNumberFormat="1" applyFont="1" applyFill="1" applyBorder="1" applyAlignment="1">
      <alignment horizontal="center" vertical="center" wrapText="1"/>
    </xf>
    <xf numFmtId="0" fontId="20" fillId="3" borderId="0" xfId="0" applyFont="1" applyFill="1" applyBorder="1" applyAlignment="1">
      <alignment horizontal="center" vertical="top" wrapText="1"/>
    </xf>
    <xf numFmtId="0" fontId="0" fillId="2" borderId="0" xfId="0" applyFill="1" applyBorder="1"/>
    <xf numFmtId="0" fontId="20" fillId="3" borderId="0" xfId="0" applyFont="1" applyFill="1" applyBorder="1" applyAlignment="1">
      <alignment horizontal="left" vertical="top" wrapText="1"/>
    </xf>
    <xf numFmtId="0" fontId="25" fillId="2" borderId="0" xfId="0" applyFont="1" applyFill="1" applyAlignment="1">
      <alignment horizontal="left"/>
    </xf>
    <xf numFmtId="164" fontId="4" fillId="2" borderId="0" xfId="1" applyNumberFormat="1" applyFont="1" applyFill="1"/>
    <xf numFmtId="0" fontId="18" fillId="2" borderId="0" xfId="0" applyFont="1" applyFill="1"/>
    <xf numFmtId="0" fontId="24" fillId="2" borderId="0" xfId="0" applyFont="1" applyFill="1" applyBorder="1" applyAlignment="1">
      <alignment horizontal="center" vertical="top" wrapText="1"/>
    </xf>
    <xf numFmtId="0" fontId="20" fillId="2" borderId="0" xfId="0" applyFont="1" applyFill="1" applyBorder="1" applyAlignment="1">
      <alignment horizontal="left" vertical="top" wrapText="1"/>
    </xf>
    <xf numFmtId="164" fontId="4" fillId="2" borderId="0" xfId="1" applyNumberFormat="1" applyFont="1" applyFill="1" applyBorder="1"/>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12" fillId="2" borderId="0" xfId="0" applyFont="1" applyFill="1" applyBorder="1" applyAlignment="1">
      <alignment vertical="top" wrapText="1"/>
    </xf>
    <xf numFmtId="164" fontId="12" fillId="2" borderId="0" xfId="1" applyNumberFormat="1" applyFont="1" applyFill="1" applyBorder="1" applyAlignment="1">
      <alignment vertical="top" wrapText="1"/>
    </xf>
    <xf numFmtId="0" fontId="23" fillId="2" borderId="0" xfId="0" applyFont="1" applyFill="1" applyBorder="1" applyAlignment="1">
      <alignment horizontal="left" vertical="top" wrapText="1"/>
    </xf>
    <xf numFmtId="164" fontId="23" fillId="2" borderId="0" xfId="1" applyNumberFormat="1" applyFont="1" applyFill="1" applyBorder="1" applyAlignment="1">
      <alignment horizontal="left" vertical="top" wrapText="1"/>
    </xf>
    <xf numFmtId="164" fontId="27" fillId="2" borderId="4" xfId="1" applyNumberFormat="1" applyFont="1" applyFill="1" applyBorder="1" applyAlignment="1">
      <alignment horizontal="left" vertical="top" wrapText="1"/>
    </xf>
    <xf numFmtId="164" fontId="27" fillId="2" borderId="5"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23" fillId="2" borderId="0" xfId="0" applyFont="1" applyFill="1" applyBorder="1"/>
    <xf numFmtId="164" fontId="23" fillId="2" borderId="0" xfId="1" applyNumberFormat="1" applyFont="1" applyFill="1" applyBorder="1"/>
    <xf numFmtId="0" fontId="27" fillId="2" borderId="5" xfId="0" applyFont="1" applyFill="1" applyBorder="1"/>
    <xf numFmtId="164" fontId="27" fillId="2" borderId="5" xfId="1" applyNumberFormat="1" applyFont="1" applyFill="1" applyBorder="1"/>
    <xf numFmtId="164" fontId="23" fillId="2" borderId="0" xfId="1" applyNumberFormat="1" applyFont="1" applyFill="1" applyBorder="1" applyAlignment="1">
      <alignment horizontal="right" vertical="top" wrapText="1"/>
    </xf>
    <xf numFmtId="0" fontId="23" fillId="2" borderId="0" xfId="0" applyFont="1" applyFill="1" applyBorder="1" applyAlignment="1">
      <alignment horizontal="right" vertical="top" wrapText="1"/>
    </xf>
    <xf numFmtId="164" fontId="28" fillId="2" borderId="0" xfId="1" applyNumberFormat="1" applyFont="1" applyFill="1" applyBorder="1" applyAlignment="1">
      <alignment horizontal="right" vertical="top" wrapText="1"/>
    </xf>
    <xf numFmtId="164" fontId="27" fillId="2" borderId="4" xfId="1" applyNumberFormat="1" applyFont="1" applyFill="1" applyBorder="1" applyAlignment="1">
      <alignment horizontal="right" vertical="top" wrapText="1"/>
    </xf>
    <xf numFmtId="164" fontId="27" fillId="2" borderId="5" xfId="1" applyNumberFormat="1" applyFont="1" applyFill="1" applyBorder="1" applyAlignment="1">
      <alignment horizontal="right" vertical="top" wrapText="1"/>
    </xf>
    <xf numFmtId="0" fontId="23" fillId="2" borderId="0" xfId="0" applyFont="1" applyFill="1"/>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3" fillId="2" borderId="9"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5" xfId="0" applyFont="1" applyFill="1" applyBorder="1" applyAlignment="1">
      <alignment horizontal="left" vertical="top" wrapText="1"/>
    </xf>
    <xf numFmtId="164" fontId="23" fillId="2" borderId="9" xfId="1" applyNumberFormat="1" applyFont="1" applyFill="1" applyBorder="1" applyAlignment="1">
      <alignment horizontal="left" vertical="top" wrapText="1"/>
    </xf>
    <xf numFmtId="164" fontId="23" fillId="2" borderId="12" xfId="1" applyNumberFormat="1" applyFont="1" applyFill="1" applyBorder="1" applyAlignment="1">
      <alignment horizontal="left" vertical="top" wrapText="1"/>
    </xf>
    <xf numFmtId="164" fontId="23" fillId="2" borderId="15" xfId="1" applyNumberFormat="1" applyFont="1" applyFill="1" applyBorder="1" applyAlignment="1">
      <alignment horizontal="left" vertical="top" wrapText="1"/>
    </xf>
    <xf numFmtId="164" fontId="27" fillId="2" borderId="4" xfId="0" applyNumberFormat="1" applyFont="1" applyFill="1" applyBorder="1" applyAlignment="1">
      <alignment horizontal="left" vertical="top" wrapText="1"/>
    </xf>
    <xf numFmtId="164" fontId="27" fillId="2" borderId="10" xfId="0" applyNumberFormat="1" applyFont="1" applyFill="1" applyBorder="1" applyAlignment="1">
      <alignment horizontal="left" vertical="top" wrapText="1"/>
    </xf>
    <xf numFmtId="164" fontId="27" fillId="2" borderId="13" xfId="0" applyNumberFormat="1" applyFont="1" applyFill="1" applyBorder="1" applyAlignment="1">
      <alignment horizontal="left" vertical="top" wrapText="1"/>
    </xf>
    <xf numFmtId="164" fontId="27" fillId="2" borderId="7" xfId="0" applyNumberFormat="1" applyFont="1" applyFill="1" applyBorder="1" applyAlignment="1">
      <alignment horizontal="left" vertical="top" wrapText="1"/>
    </xf>
    <xf numFmtId="164" fontId="27" fillId="2" borderId="5" xfId="0" applyNumberFormat="1" applyFont="1" applyFill="1" applyBorder="1" applyAlignment="1">
      <alignment horizontal="left" vertical="top" wrapText="1"/>
    </xf>
    <xf numFmtId="164" fontId="27" fillId="2" borderId="11" xfId="0" applyNumberFormat="1" applyFont="1" applyFill="1" applyBorder="1" applyAlignment="1">
      <alignment horizontal="left" vertical="top" wrapText="1"/>
    </xf>
    <xf numFmtId="164" fontId="27" fillId="2" borderId="14" xfId="0" applyNumberFormat="1" applyFont="1" applyFill="1" applyBorder="1" applyAlignment="1">
      <alignment horizontal="left" vertical="top" wrapText="1"/>
    </xf>
    <xf numFmtId="164" fontId="27" fillId="2" borderId="16" xfId="0" applyNumberFormat="1" applyFont="1" applyFill="1" applyBorder="1" applyAlignment="1">
      <alignment horizontal="left" vertical="top" wrapText="1"/>
    </xf>
    <xf numFmtId="0" fontId="3" fillId="3" borderId="3" xfId="0" applyFont="1" applyFill="1" applyBorder="1" applyAlignment="1">
      <alignment horizontal="center" vertical="center" wrapText="1"/>
    </xf>
    <xf numFmtId="49" fontId="3" fillId="3" borderId="0" xfId="0" applyNumberFormat="1"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0" xfId="0" applyFont="1" applyFill="1" applyBorder="1" applyAlignment="1">
      <alignment vertical="top" wrapText="1"/>
    </xf>
    <xf numFmtId="0" fontId="29" fillId="3" borderId="0" xfId="0" applyFont="1" applyFill="1" applyBorder="1" applyAlignment="1">
      <alignment horizontal="center" vertical="center" wrapText="1"/>
    </xf>
    <xf numFmtId="0" fontId="23" fillId="2" borderId="0" xfId="0" applyFont="1" applyFill="1" applyAlignment="1">
      <alignment horizontal="center"/>
    </xf>
    <xf numFmtId="164" fontId="12" fillId="2" borderId="0" xfId="1" applyNumberFormat="1" applyFont="1" applyFill="1" applyBorder="1" applyAlignment="1">
      <alignment horizontal="left" vertical="center" wrapText="1"/>
    </xf>
    <xf numFmtId="164" fontId="23" fillId="2" borderId="0" xfId="1" applyNumberFormat="1" applyFont="1" applyFill="1"/>
    <xf numFmtId="0" fontId="11" fillId="2" borderId="5" xfId="0" applyFont="1" applyFill="1" applyBorder="1" applyAlignment="1">
      <alignment horizontal="left"/>
    </xf>
    <xf numFmtId="0" fontId="23" fillId="2" borderId="1" xfId="0" applyFont="1" applyFill="1" applyBorder="1" applyAlignment="1">
      <alignment horizontal="center"/>
    </xf>
    <xf numFmtId="0" fontId="23" fillId="2" borderId="1" xfId="0" applyFont="1" applyFill="1" applyBorder="1"/>
    <xf numFmtId="164" fontId="23" fillId="2" borderId="1" xfId="1" applyNumberFormat="1" applyFont="1" applyFill="1" applyBorder="1"/>
    <xf numFmtId="0" fontId="28" fillId="2" borderId="0" xfId="0" applyFont="1" applyFill="1" applyAlignment="1">
      <alignment horizontal="center"/>
    </xf>
    <xf numFmtId="0" fontId="28" fillId="2" borderId="0" xfId="0" applyFont="1" applyFill="1"/>
    <xf numFmtId="164" fontId="28" fillId="2" borderId="0" xfId="1" applyNumberFormat="1" applyFont="1" applyFill="1"/>
    <xf numFmtId="0" fontId="28" fillId="2" borderId="1" xfId="0" applyFont="1" applyFill="1" applyBorder="1" applyAlignment="1">
      <alignment horizontal="center"/>
    </xf>
    <xf numFmtId="0" fontId="28" fillId="2" borderId="1" xfId="0" applyFont="1" applyFill="1" applyBorder="1"/>
    <xf numFmtId="164" fontId="28" fillId="2" borderId="1" xfId="1" applyNumberFormat="1" applyFont="1" applyFill="1" applyBorder="1"/>
    <xf numFmtId="0" fontId="3" fillId="3" borderId="3" xfId="0" applyFont="1" applyFill="1" applyBorder="1" applyAlignment="1">
      <alignment horizontal="center" vertical="top" wrapText="1"/>
    </xf>
    <xf numFmtId="0" fontId="30" fillId="3" borderId="0" xfId="0" applyFont="1" applyFill="1" applyBorder="1" applyAlignment="1">
      <alignment horizontal="left" vertical="top" wrapText="1" indent="1"/>
    </xf>
    <xf numFmtId="0" fontId="20" fillId="3" borderId="20" xfId="0" applyFont="1" applyFill="1" applyBorder="1" applyAlignment="1">
      <alignment horizontal="left" vertical="top" wrapText="1" indent="1"/>
    </xf>
    <xf numFmtId="0" fontId="30" fillId="3" borderId="18" xfId="0" applyFont="1" applyFill="1" applyBorder="1" applyAlignment="1">
      <alignment vertical="center" wrapText="1"/>
    </xf>
    <xf numFmtId="0" fontId="30" fillId="3" borderId="18" xfId="0" applyFont="1" applyFill="1" applyBorder="1" applyAlignment="1">
      <alignment horizontal="left" vertical="top" wrapText="1" indent="1"/>
    </xf>
    <xf numFmtId="0" fontId="30" fillId="3" borderId="20" xfId="0" applyFont="1" applyFill="1" applyBorder="1" applyAlignment="1">
      <alignment vertical="center" wrapText="1"/>
    </xf>
    <xf numFmtId="0" fontId="23" fillId="2" borderId="0" xfId="0" quotePrefix="1" applyFont="1" applyFill="1" applyBorder="1"/>
    <xf numFmtId="0" fontId="23" fillId="2" borderId="9" xfId="0" applyFont="1" applyFill="1" applyBorder="1"/>
    <xf numFmtId="0" fontId="23" fillId="2" borderId="15" xfId="0" applyFont="1" applyFill="1" applyBorder="1"/>
    <xf numFmtId="164" fontId="23" fillId="2" borderId="9" xfId="1" applyNumberFormat="1" applyFont="1" applyFill="1" applyBorder="1"/>
    <xf numFmtId="164" fontId="23" fillId="2" borderId="9" xfId="1" applyNumberFormat="1" applyFont="1" applyFill="1" applyBorder="1" applyAlignment="1">
      <alignment horizontal="center" vertical="center"/>
    </xf>
    <xf numFmtId="164" fontId="23" fillId="2" borderId="15" xfId="1" applyNumberFormat="1" applyFont="1" applyFill="1" applyBorder="1" applyAlignment="1">
      <alignment horizontal="center" vertical="center"/>
    </xf>
    <xf numFmtId="164" fontId="23" fillId="2" borderId="15" xfId="1" applyNumberFormat="1" applyFont="1" applyFill="1" applyBorder="1"/>
    <xf numFmtId="0" fontId="13" fillId="2" borderId="0" xfId="0" applyFont="1" applyFill="1" applyBorder="1"/>
    <xf numFmtId="164" fontId="27" fillId="2" borderId="0" xfId="1" applyNumberFormat="1" applyFont="1" applyFill="1" applyBorder="1"/>
    <xf numFmtId="0" fontId="27" fillId="2" borderId="0" xfId="0" applyFont="1" applyFill="1" applyBorder="1" applyAlignment="1">
      <alignment horizontal="center"/>
    </xf>
    <xf numFmtId="0" fontId="23" fillId="2" borderId="0" xfId="0" applyFont="1" applyFill="1" applyBorder="1" applyAlignment="1">
      <alignment horizontal="center"/>
    </xf>
    <xf numFmtId="0" fontId="23" fillId="2" borderId="2" xfId="0" quotePrefix="1" applyFont="1" applyFill="1" applyBorder="1"/>
    <xf numFmtId="0" fontId="23" fillId="2" borderId="2" xfId="0" applyFont="1" applyFill="1" applyBorder="1"/>
    <xf numFmtId="164" fontId="23" fillId="2" borderId="24" xfId="1" applyNumberFormat="1" applyFont="1" applyFill="1" applyBorder="1"/>
    <xf numFmtId="164" fontId="23" fillId="2" borderId="25" xfId="1" applyNumberFormat="1" applyFont="1" applyFill="1" applyBorder="1"/>
    <xf numFmtId="164" fontId="23" fillId="2" borderId="2" xfId="1" applyNumberFormat="1" applyFont="1" applyFill="1" applyBorder="1"/>
    <xf numFmtId="0" fontId="23" fillId="2" borderId="2" xfId="0" applyFont="1" applyFill="1" applyBorder="1" applyAlignment="1">
      <alignment horizontal="center"/>
    </xf>
    <xf numFmtId="0" fontId="23" fillId="2" borderId="5" xfId="0" applyFont="1" applyFill="1" applyBorder="1" applyAlignment="1">
      <alignment horizontal="center"/>
    </xf>
    <xf numFmtId="164" fontId="23" fillId="2" borderId="5" xfId="1" applyNumberFormat="1" applyFont="1" applyFill="1" applyBorder="1"/>
    <xf numFmtId="164" fontId="4" fillId="2" borderId="5" xfId="1" applyNumberFormat="1" applyFont="1" applyFill="1" applyBorder="1"/>
    <xf numFmtId="0" fontId="27" fillId="2" borderId="0" xfId="0" applyFont="1" applyFill="1" applyBorder="1" applyAlignment="1">
      <alignment wrapText="1"/>
    </xf>
    <xf numFmtId="0" fontId="23" fillId="2" borderId="0" xfId="0" applyFont="1" applyFill="1" applyBorder="1" applyAlignment="1">
      <alignment wrapText="1"/>
    </xf>
    <xf numFmtId="0" fontId="27" fillId="2" borderId="5" xfId="0" applyFont="1" applyFill="1" applyBorder="1" applyAlignment="1">
      <alignment wrapText="1"/>
    </xf>
    <xf numFmtId="0" fontId="11" fillId="2" borderId="0" xfId="0" applyFont="1" applyFill="1" applyBorder="1" applyAlignment="1">
      <alignment horizontal="left" vertical="top"/>
    </xf>
    <xf numFmtId="0" fontId="23" fillId="2" borderId="0" xfId="0" applyFont="1" applyFill="1" applyBorder="1" applyAlignment="1">
      <alignment horizontal="left" vertical="top"/>
    </xf>
    <xf numFmtId="0" fontId="12" fillId="2" borderId="2" xfId="0" applyFont="1" applyFill="1" applyBorder="1" applyAlignment="1">
      <alignment horizontal="left" vertical="top"/>
    </xf>
    <xf numFmtId="164" fontId="23" fillId="2" borderId="0" xfId="1" applyNumberFormat="1" applyFont="1" applyFill="1" applyBorder="1" applyAlignment="1">
      <alignment vertical="top" wrapText="1"/>
    </xf>
    <xf numFmtId="0" fontId="28"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1" fontId="15" fillId="2" borderId="0" xfId="0" applyNumberFormat="1" applyFont="1" applyFill="1" applyBorder="1" applyAlignment="1">
      <alignment horizontal="center" vertical="center" wrapText="1"/>
    </xf>
    <xf numFmtId="0" fontId="27" fillId="2" borderId="5" xfId="0" applyFont="1" applyFill="1" applyBorder="1" applyAlignment="1">
      <alignment horizontal="left" vertical="top" wrapText="1"/>
    </xf>
    <xf numFmtId="0" fontId="12" fillId="2" borderId="0" xfId="0" applyFont="1" applyFill="1" applyBorder="1" applyAlignment="1">
      <alignment horizontal="center" vertical="top"/>
    </xf>
    <xf numFmtId="164" fontId="27" fillId="2" borderId="0" xfId="1" applyNumberFormat="1" applyFont="1" applyFill="1" applyBorder="1" applyAlignment="1">
      <alignment horizontal="right" vertical="top" wrapText="1"/>
    </xf>
    <xf numFmtId="164" fontId="23" fillId="2" borderId="1" xfId="1" applyNumberFormat="1" applyFont="1" applyFill="1" applyBorder="1" applyAlignment="1">
      <alignment horizontal="right" vertical="top" wrapText="1"/>
    </xf>
    <xf numFmtId="164" fontId="23" fillId="2" borderId="4" xfId="1" applyNumberFormat="1" applyFont="1" applyFill="1" applyBorder="1" applyAlignment="1">
      <alignment horizontal="right" vertical="top" wrapText="1"/>
    </xf>
    <xf numFmtId="0" fontId="27" fillId="2" borderId="4" xfId="0" applyFont="1" applyFill="1" applyBorder="1" applyAlignment="1">
      <alignment horizontal="center"/>
    </xf>
    <xf numFmtId="0" fontId="11" fillId="2" borderId="4" xfId="0" applyFont="1" applyFill="1" applyBorder="1" applyAlignment="1">
      <alignment horizontal="left" vertical="top"/>
    </xf>
    <xf numFmtId="164" fontId="27" fillId="2" borderId="4" xfId="1" applyNumberFormat="1" applyFont="1" applyFill="1" applyBorder="1"/>
    <xf numFmtId="0" fontId="12" fillId="2" borderId="5" xfId="0" applyFont="1" applyFill="1" applyBorder="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20" fillId="3" borderId="0" xfId="0" applyFont="1" applyFill="1" applyBorder="1"/>
    <xf numFmtId="0" fontId="11" fillId="2" borderId="5" xfId="0" applyFont="1" applyFill="1" applyBorder="1" applyAlignment="1">
      <alignment horizontal="left" vertical="top"/>
    </xf>
    <xf numFmtId="0" fontId="3" fillId="3" borderId="0" xfId="0" applyFont="1" applyFill="1" applyBorder="1" applyAlignment="1"/>
    <xf numFmtId="164" fontId="3" fillId="3" borderId="0" xfId="1" applyNumberFormat="1" applyFont="1" applyFill="1" applyBorder="1"/>
    <xf numFmtId="0" fontId="11" fillId="2" borderId="5" xfId="0" applyFont="1" applyFill="1" applyBorder="1" applyAlignment="1">
      <alignment horizontal="center" vertical="top"/>
    </xf>
    <xf numFmtId="9" fontId="24" fillId="3" borderId="0" xfId="0" applyNumberFormat="1" applyFont="1" applyFill="1" applyBorder="1" applyAlignment="1">
      <alignment horizontal="left" vertical="center" wrapText="1"/>
    </xf>
    <xf numFmtId="9" fontId="24" fillId="3" borderId="0" xfId="0" applyNumberFormat="1" applyFont="1" applyFill="1" applyBorder="1" applyAlignment="1">
      <alignment horizontal="left" vertical="center" wrapText="1" indent="1"/>
    </xf>
    <xf numFmtId="0" fontId="24" fillId="3" borderId="0" xfId="0" applyFont="1" applyFill="1" applyBorder="1" applyAlignment="1">
      <alignment horizontal="left" vertical="center" wrapText="1" indent="1"/>
    </xf>
    <xf numFmtId="0" fontId="19" fillId="2" borderId="0" xfId="0" applyFont="1" applyFill="1" applyBorder="1"/>
    <xf numFmtId="0" fontId="0" fillId="2" borderId="0" xfId="0" applyFont="1" applyFill="1" applyBorder="1"/>
    <xf numFmtId="164" fontId="0" fillId="2" borderId="0" xfId="1" applyNumberFormat="1" applyFont="1" applyFill="1" applyBorder="1"/>
    <xf numFmtId="164" fontId="27" fillId="2" borderId="0" xfId="0" applyNumberFormat="1" applyFont="1" applyFill="1" applyBorder="1"/>
    <xf numFmtId="43" fontId="23" fillId="2" borderId="0" xfId="1" applyNumberFormat="1" applyFont="1" applyFill="1" applyBorder="1"/>
    <xf numFmtId="43" fontId="27" fillId="2" borderId="5" xfId="1" applyNumberFormat="1" applyFont="1" applyFill="1" applyBorder="1"/>
    <xf numFmtId="164" fontId="0" fillId="2" borderId="0" xfId="0" applyNumberFormat="1" applyFill="1" applyBorder="1"/>
    <xf numFmtId="165" fontId="23" fillId="2" borderId="0" xfId="1" applyNumberFormat="1" applyFont="1" applyFill="1" applyBorder="1"/>
    <xf numFmtId="165" fontId="27" fillId="2" borderId="5" xfId="1" applyNumberFormat="1" applyFont="1" applyFill="1" applyBorder="1"/>
    <xf numFmtId="9" fontId="23" fillId="2" borderId="0" xfId="3" applyFont="1" applyFill="1" applyBorder="1"/>
    <xf numFmtId="9" fontId="27" fillId="2" borderId="5" xfId="3" applyFont="1" applyFill="1" applyBorder="1"/>
    <xf numFmtId="10" fontId="23" fillId="2" borderId="0" xfId="3" applyNumberFormat="1" applyFont="1" applyFill="1" applyBorder="1"/>
    <xf numFmtId="10" fontId="27" fillId="2" borderId="5" xfId="3" applyNumberFormat="1" applyFont="1" applyFill="1" applyBorder="1"/>
    <xf numFmtId="164" fontId="27" fillId="2" borderId="26" xfId="0" applyNumberFormat="1" applyFont="1" applyFill="1" applyBorder="1"/>
    <xf numFmtId="164" fontId="23" fillId="2" borderId="0" xfId="0" applyNumberFormat="1" applyFont="1" applyFill="1" applyBorder="1"/>
    <xf numFmtId="0" fontId="31" fillId="2" borderId="0" xfId="0" applyFont="1" applyFill="1" applyBorder="1"/>
    <xf numFmtId="0" fontId="29" fillId="3" borderId="0" xfId="0" applyFont="1" applyFill="1" applyBorder="1" applyAlignment="1">
      <alignment vertical="center" wrapText="1"/>
    </xf>
    <xf numFmtId="0" fontId="27" fillId="2" borderId="5" xfId="0" applyFont="1" applyFill="1" applyBorder="1" applyAlignment="1">
      <alignment horizontal="center"/>
    </xf>
    <xf numFmtId="0" fontId="27" fillId="2" borderId="0" xfId="0" applyFont="1" applyFill="1" applyBorder="1"/>
    <xf numFmtId="0" fontId="23" fillId="2" borderId="0" xfId="1" applyNumberFormat="1" applyFont="1" applyFill="1" applyBorder="1"/>
    <xf numFmtId="0" fontId="23" fillId="4" borderId="0" xfId="0" applyFont="1" applyFill="1" applyBorder="1"/>
    <xf numFmtId="164" fontId="12" fillId="2" borderId="0" xfId="1" applyNumberFormat="1" applyFont="1" applyFill="1" applyBorder="1" applyAlignment="1">
      <alignment horizontal="left" vertical="top" wrapText="1"/>
    </xf>
    <xf numFmtId="164" fontId="12" fillId="4" borderId="0" xfId="1" applyNumberFormat="1" applyFont="1" applyFill="1" applyBorder="1" applyAlignment="1">
      <alignment horizontal="left" vertical="top" wrapText="1"/>
    </xf>
    <xf numFmtId="164" fontId="23" fillId="4" borderId="0" xfId="1" applyNumberFormat="1" applyFont="1" applyFill="1" applyBorder="1"/>
    <xf numFmtId="164" fontId="27" fillId="4" borderId="5" xfId="1" applyNumberFormat="1" applyFont="1" applyFill="1" applyBorder="1"/>
    <xf numFmtId="9" fontId="24" fillId="3" borderId="0"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164" fontId="27" fillId="2" borderId="26" xfId="0" applyNumberFormat="1" applyFont="1" applyFill="1" applyBorder="1" applyAlignment="1"/>
    <xf numFmtId="9" fontId="27" fillId="2" borderId="5" xfId="3" applyNumberFormat="1" applyFont="1" applyFill="1" applyBorder="1"/>
    <xf numFmtId="10" fontId="27" fillId="2" borderId="0" xfId="3" applyNumberFormat="1" applyFont="1" applyFill="1" applyBorder="1"/>
    <xf numFmtId="0" fontId="4" fillId="2" borderId="0" xfId="0" applyFont="1" applyFill="1" applyBorder="1" applyAlignment="1">
      <alignment wrapText="1"/>
    </xf>
    <xf numFmtId="164" fontId="23" fillId="2" borderId="0" xfId="1" applyNumberFormat="1" applyFont="1" applyFill="1" applyBorder="1" applyAlignment="1">
      <alignment wrapText="1"/>
    </xf>
    <xf numFmtId="164" fontId="27" fillId="2" borderId="5" xfId="1" applyNumberFormat="1" applyFont="1" applyFill="1" applyBorder="1" applyAlignment="1">
      <alignment wrapText="1"/>
    </xf>
    <xf numFmtId="0" fontId="3" fillId="3" borderId="0" xfId="0" applyFont="1" applyFill="1" applyBorder="1" applyAlignment="1">
      <alignment horizontal="center"/>
    </xf>
    <xf numFmtId="0" fontId="23" fillId="2" borderId="0" xfId="0" applyFont="1" applyFill="1" applyBorder="1" applyAlignment="1">
      <alignment horizontal="left"/>
    </xf>
    <xf numFmtId="0" fontId="12" fillId="2" borderId="0" xfId="0" applyFont="1" applyFill="1" applyBorder="1" applyAlignment="1">
      <alignment horizontal="left" vertical="top" wrapText="1" indent="3"/>
    </xf>
    <xf numFmtId="0" fontId="0" fillId="4"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left" vertical="top" wrapText="1"/>
    </xf>
    <xf numFmtId="164" fontId="23" fillId="2" borderId="4" xfId="1" applyNumberFormat="1" applyFont="1" applyFill="1" applyBorder="1" applyAlignment="1">
      <alignment horizontal="left" vertical="top" wrapText="1"/>
    </xf>
    <xf numFmtId="164" fontId="23" fillId="4"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10" fontId="12" fillId="2" borderId="0" xfId="3" applyNumberFormat="1" applyFont="1" applyFill="1" applyBorder="1" applyAlignment="1">
      <alignment horizontal="right" vertical="top" wrapText="1"/>
    </xf>
    <xf numFmtId="164" fontId="23" fillId="2" borderId="0" xfId="1" applyNumberFormat="1" applyFont="1" applyFill="1" applyBorder="1" applyAlignment="1">
      <alignment horizontal="center"/>
    </xf>
    <xf numFmtId="0" fontId="23" fillId="2" borderId="1" xfId="0" applyFont="1" applyFill="1" applyBorder="1" applyAlignment="1">
      <alignment horizontal="left"/>
    </xf>
    <xf numFmtId="10" fontId="23" fillId="2" borderId="1" xfId="3" applyNumberFormat="1" applyFont="1" applyFill="1" applyBorder="1" applyAlignment="1">
      <alignment horizontal="right"/>
    </xf>
    <xf numFmtId="164" fontId="23" fillId="2" borderId="1" xfId="1" applyNumberFormat="1" applyFont="1" applyFill="1" applyBorder="1" applyAlignment="1">
      <alignment horizontal="center"/>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2" fillId="0" borderId="0" xfId="5"/>
    <xf numFmtId="0" fontId="3" fillId="3" borderId="3" xfId="0" applyFont="1" applyFill="1" applyBorder="1" applyAlignment="1">
      <alignment vertical="center"/>
    </xf>
    <xf numFmtId="0" fontId="13" fillId="0" borderId="0" xfId="5" quotePrefix="1" applyFont="1" applyFill="1" applyBorder="1" applyAlignment="1">
      <alignment horizontal="left" vertical="center"/>
    </xf>
    <xf numFmtId="0" fontId="13" fillId="0" borderId="0" xfId="5" applyFont="1" applyFill="1" applyBorder="1" applyAlignment="1">
      <alignment wrapText="1"/>
    </xf>
    <xf numFmtId="0" fontId="4" fillId="0" borderId="27" xfId="5" applyFont="1" applyBorder="1" applyAlignment="1">
      <alignment vertical="center" wrapText="1"/>
    </xf>
    <xf numFmtId="0" fontId="25" fillId="0" borderId="27" xfId="5" applyFont="1" applyFill="1" applyBorder="1" applyAlignment="1">
      <alignment horizontal="left" vertical="center" wrapText="1"/>
    </xf>
    <xf numFmtId="0" fontId="4" fillId="0" borderId="4" xfId="5" applyFont="1" applyBorder="1" applyAlignment="1">
      <alignment vertical="center" wrapText="1"/>
    </xf>
    <xf numFmtId="0" fontId="4" fillId="0" borderId="4" xfId="5" applyFont="1" applyBorder="1" applyAlignment="1">
      <alignment horizontal="left" vertical="center" wrapText="1"/>
    </xf>
    <xf numFmtId="0" fontId="23" fillId="5" borderId="0" xfId="5" applyFont="1" applyFill="1" applyBorder="1" applyAlignment="1">
      <alignment horizontal="center" vertical="center"/>
    </xf>
    <xf numFmtId="0" fontId="10" fillId="3" borderId="3" xfId="0" applyFont="1" applyFill="1" applyBorder="1" applyAlignment="1">
      <alignment vertical="center"/>
    </xf>
    <xf numFmtId="0" fontId="23" fillId="0" borderId="0" xfId="0" applyFont="1" applyBorder="1"/>
    <xf numFmtId="167" fontId="23" fillId="0" borderId="0" xfId="0" applyNumberFormat="1" applyFont="1" applyFill="1" applyBorder="1"/>
    <xf numFmtId="14" fontId="3" fillId="3" borderId="3" xfId="0" applyNumberFormat="1" applyFont="1" applyFill="1" applyBorder="1" applyAlignment="1">
      <alignment horizontal="center" vertical="center" wrapText="1"/>
    </xf>
    <xf numFmtId="0" fontId="23" fillId="0" borderId="0" xfId="0" applyFont="1" applyFill="1" applyBorder="1"/>
    <xf numFmtId="0" fontId="3" fillId="3" borderId="19" xfId="0" applyFont="1" applyFill="1" applyBorder="1" applyAlignment="1">
      <alignment vertical="center"/>
    </xf>
    <xf numFmtId="167" fontId="0" fillId="0" borderId="0" xfId="0" applyNumberFormat="1"/>
    <xf numFmtId="0" fontId="27" fillId="0" borderId="0" xfId="0" applyFont="1" applyFill="1" applyBorder="1"/>
    <xf numFmtId="167" fontId="27" fillId="0" borderId="0" xfId="0" applyNumberFormat="1" applyFont="1" applyFill="1" applyBorder="1"/>
    <xf numFmtId="0" fontId="27" fillId="6" borderId="0" xfId="0" applyFont="1" applyFill="1" applyBorder="1"/>
    <xf numFmtId="167" fontId="27" fillId="2" borderId="0" xfId="0" applyNumberFormat="1" applyFont="1" applyFill="1" applyBorder="1"/>
    <xf numFmtId="0" fontId="12" fillId="2" borderId="0" xfId="0" applyFont="1" applyFill="1" applyBorder="1" applyAlignment="1">
      <alignment horizontal="left" vertical="top" wrapText="1"/>
    </xf>
    <xf numFmtId="0" fontId="4" fillId="0" borderId="0" xfId="0" applyFont="1" applyAlignment="1">
      <alignment horizontal="left" vertical="center" wrapText="1" indent="1"/>
    </xf>
    <xf numFmtId="164" fontId="4" fillId="2" borderId="0" xfId="0" applyNumberFormat="1" applyFont="1" applyFill="1"/>
    <xf numFmtId="43" fontId="0" fillId="2" borderId="0" xfId="0" applyNumberFormat="1" applyFill="1" applyBorder="1"/>
    <xf numFmtId="168" fontId="0" fillId="2" borderId="0" xfId="0" applyNumberFormat="1" applyFill="1" applyBorder="1"/>
    <xf numFmtId="169" fontId="0" fillId="2" borderId="0" xfId="0" applyNumberFormat="1" applyFill="1" applyBorder="1"/>
    <xf numFmtId="168" fontId="23" fillId="2" borderId="0" xfId="0" applyNumberFormat="1" applyFont="1" applyFill="1" applyBorder="1"/>
    <xf numFmtId="164" fontId="0" fillId="0" borderId="0" xfId="1" applyNumberFormat="1" applyFont="1" applyFill="1" applyBorder="1"/>
    <xf numFmtId="0" fontId="2" fillId="2" borderId="1" xfId="2" applyFont="1" applyFill="1" applyBorder="1" applyAlignment="1">
      <alignment horizontal="center" vertical="center" wrapText="1"/>
    </xf>
    <xf numFmtId="0" fontId="4" fillId="2" borderId="1" xfId="0" applyFont="1" applyFill="1" applyBorder="1"/>
    <xf numFmtId="0" fontId="3" fillId="3" borderId="0" xfId="0" applyFont="1" applyFill="1" applyBorder="1" applyAlignment="1">
      <alignment horizontal="center" vertical="center" wrapText="1"/>
    </xf>
    <xf numFmtId="164" fontId="27" fillId="0" borderId="5" xfId="1" applyNumberFormat="1" applyFont="1" applyFill="1" applyBorder="1"/>
    <xf numFmtId="170" fontId="0" fillId="2" borderId="0" xfId="0" applyNumberFormat="1" applyFill="1" applyBorder="1"/>
    <xf numFmtId="164" fontId="11" fillId="2" borderId="5" xfId="1" applyNumberFormat="1" applyFont="1" applyFill="1" applyBorder="1" applyAlignment="1">
      <alignment horizontal="left" vertical="top"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4" fillId="2" borderId="0" xfId="0" applyFont="1" applyFill="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xf>
    <xf numFmtId="0" fontId="33" fillId="2" borderId="3" xfId="0" applyFont="1" applyFill="1" applyBorder="1" applyAlignment="1">
      <alignment vertical="center" wrapText="1"/>
    </xf>
    <xf numFmtId="0" fontId="21" fillId="2" borderId="3" xfId="0" applyFont="1" applyFill="1" applyBorder="1" applyAlignment="1">
      <alignment vertical="center"/>
    </xf>
    <xf numFmtId="14" fontId="3" fillId="3" borderId="8" xfId="0" applyNumberFormat="1" applyFont="1" applyFill="1" applyBorder="1" applyAlignment="1">
      <alignment horizontal="left" vertical="center"/>
    </xf>
    <xf numFmtId="0" fontId="6" fillId="3" borderId="8" xfId="0" applyFont="1" applyFill="1" applyBorder="1" applyAlignment="1">
      <alignment vertical="center"/>
    </xf>
    <xf numFmtId="0" fontId="23" fillId="0" borderId="29" xfId="0" applyFont="1" applyFill="1" applyBorder="1"/>
    <xf numFmtId="167" fontId="23" fillId="0" borderId="29" xfId="0" applyNumberFormat="1" applyFont="1" applyFill="1" applyBorder="1"/>
    <xf numFmtId="0" fontId="3" fillId="3" borderId="0" xfId="0" applyFont="1" applyFill="1" applyAlignment="1">
      <alignment horizontal="left" vertical="center"/>
    </xf>
    <xf numFmtId="0" fontId="23" fillId="0" borderId="2" xfId="0" applyFont="1" applyBorder="1"/>
    <xf numFmtId="167" fontId="23" fillId="0" borderId="2" xfId="0" applyNumberFormat="1" applyFont="1" applyFill="1" applyBorder="1"/>
    <xf numFmtId="0" fontId="23" fillId="6" borderId="2" xfId="0" applyFont="1" applyFill="1" applyBorder="1"/>
    <xf numFmtId="0" fontId="6" fillId="3" borderId="0" xfId="0" applyFont="1" applyFill="1" applyBorder="1" applyAlignment="1">
      <alignment vertical="center"/>
    </xf>
    <xf numFmtId="0" fontId="22" fillId="2" borderId="3" xfId="0" applyFont="1" applyFill="1" applyBorder="1" applyAlignment="1">
      <alignment vertical="center"/>
    </xf>
    <xf numFmtId="0" fontId="4" fillId="0" borderId="5" xfId="5" applyFont="1" applyBorder="1" applyAlignment="1">
      <alignment vertical="center" wrapText="1"/>
    </xf>
    <xf numFmtId="0" fontId="4" fillId="0" borderId="5" xfId="5" applyFont="1" applyBorder="1" applyAlignment="1">
      <alignment horizontal="left" vertical="center"/>
    </xf>
    <xf numFmtId="0" fontId="13" fillId="0" borderId="2" xfId="5" applyFont="1" applyFill="1" applyBorder="1" applyAlignment="1">
      <alignment wrapText="1"/>
    </xf>
    <xf numFmtId="0" fontId="4" fillId="0" borderId="2" xfId="0" applyFont="1" applyBorder="1" applyAlignment="1">
      <alignment horizontal="left" vertical="center" wrapText="1" indent="1"/>
    </xf>
    <xf numFmtId="0" fontId="3" fillId="3" borderId="0" xfId="0" applyFont="1" applyFill="1" applyBorder="1" applyAlignment="1">
      <alignment horizontal="left" vertical="top"/>
    </xf>
    <xf numFmtId="164" fontId="4" fillId="2" borderId="0" xfId="1" applyNumberFormat="1" applyFont="1" applyFill="1" applyBorder="1" applyAlignment="1">
      <alignment horizontal="right" vertical="top" wrapText="1"/>
    </xf>
    <xf numFmtId="164" fontId="13" fillId="2" borderId="0" xfId="1" applyNumberFormat="1" applyFont="1" applyFill="1" applyBorder="1" applyAlignment="1">
      <alignment horizontal="right" vertical="top" wrapText="1"/>
    </xf>
    <xf numFmtId="164" fontId="13" fillId="2" borderId="6" xfId="1" applyNumberFormat="1" applyFont="1" applyFill="1" applyBorder="1" applyAlignment="1">
      <alignment horizontal="right" vertical="top" wrapText="1"/>
    </xf>
    <xf numFmtId="164" fontId="4" fillId="2" borderId="4" xfId="1" applyNumberFormat="1" applyFont="1" applyFill="1" applyBorder="1" applyAlignment="1">
      <alignment horizontal="right" vertical="top" wrapText="1"/>
    </xf>
    <xf numFmtId="164" fontId="13" fillId="2" borderId="4" xfId="1" applyNumberFormat="1" applyFont="1" applyFill="1" applyBorder="1" applyAlignment="1">
      <alignment horizontal="right" vertical="top" wrapText="1"/>
    </xf>
    <xf numFmtId="164" fontId="13" fillId="2" borderId="5" xfId="1" applyNumberFormat="1" applyFont="1" applyFill="1" applyBorder="1" applyAlignment="1">
      <alignment horizontal="right" vertical="top" wrapText="1"/>
    </xf>
    <xf numFmtId="164" fontId="12" fillId="2" borderId="0" xfId="1" applyNumberFormat="1" applyFont="1" applyFill="1" applyBorder="1" applyAlignment="1">
      <alignment horizontal="right" vertical="top" wrapText="1"/>
    </xf>
    <xf numFmtId="164" fontId="12" fillId="4" borderId="0" xfId="1" applyNumberFormat="1" applyFont="1" applyFill="1" applyBorder="1" applyAlignment="1">
      <alignment horizontal="right" vertical="top" wrapText="1"/>
    </xf>
    <xf numFmtId="164" fontId="23" fillId="2" borderId="0" xfId="1" applyNumberFormat="1" applyFont="1" applyFill="1" applyBorder="1" applyAlignment="1">
      <alignment horizontal="right" wrapText="1"/>
    </xf>
    <xf numFmtId="164" fontId="27" fillId="2" borderId="5" xfId="1" applyNumberFormat="1" applyFont="1" applyFill="1" applyBorder="1" applyAlignment="1">
      <alignment horizontal="right" wrapText="1"/>
    </xf>
    <xf numFmtId="0" fontId="3" fillId="3" borderId="0" xfId="0" applyFont="1" applyFill="1" applyBorder="1" applyAlignment="1">
      <alignment horizontal="center" vertical="center" wrapText="1"/>
    </xf>
    <xf numFmtId="0" fontId="4" fillId="2" borderId="0" xfId="0" applyFont="1" applyFill="1" applyAlignment="1">
      <alignment horizontal="right"/>
    </xf>
    <xf numFmtId="0" fontId="23" fillId="2" borderId="0" xfId="0" applyFont="1" applyFill="1" applyBorder="1" applyAlignment="1">
      <alignment horizontal="right"/>
    </xf>
    <xf numFmtId="0" fontId="23" fillId="2" borderId="0" xfId="0" applyFont="1" applyFill="1" applyAlignment="1">
      <alignment horizontal="right"/>
    </xf>
    <xf numFmtId="0" fontId="0" fillId="0" borderId="0" xfId="0" applyBorder="1"/>
    <xf numFmtId="0" fontId="23" fillId="2" borderId="0" xfId="0" applyFont="1" applyFill="1" applyBorder="1" applyAlignment="1">
      <alignment vertical="center" wrapText="1"/>
    </xf>
    <xf numFmtId="0" fontId="34" fillId="2" borderId="0" xfId="0" applyFont="1" applyFill="1" applyBorder="1" applyAlignment="1">
      <alignment vertical="center" wrapText="1"/>
    </xf>
    <xf numFmtId="0" fontId="12" fillId="2" borderId="0" xfId="0" applyFont="1" applyFill="1" applyBorder="1" applyAlignment="1">
      <alignment horizontal="left" vertical="center" wrapText="1"/>
    </xf>
    <xf numFmtId="43" fontId="12" fillId="2" borderId="0" xfId="7" applyNumberFormat="1" applyFont="1" applyFill="1" applyBorder="1" applyAlignment="1">
      <alignment horizontal="left" vertical="center" wrapText="1"/>
    </xf>
    <xf numFmtId="0" fontId="12" fillId="2" borderId="0" xfId="0" applyFont="1" applyFill="1" applyBorder="1" applyAlignment="1">
      <alignment vertical="center" wrapText="1"/>
    </xf>
    <xf numFmtId="43" fontId="23" fillId="2" borderId="0" xfId="7" applyNumberFormat="1" applyFont="1" applyFill="1" applyBorder="1" applyAlignment="1">
      <alignment vertical="center" wrapText="1"/>
    </xf>
    <xf numFmtId="164" fontId="23" fillId="2" borderId="0" xfId="1" applyNumberFormat="1" applyFont="1" applyFill="1" applyBorder="1" applyAlignment="1">
      <alignment horizontal="left"/>
    </xf>
    <xf numFmtId="9" fontId="12" fillId="2" borderId="0" xfId="0" applyNumberFormat="1" applyFont="1" applyFill="1" applyBorder="1" applyAlignment="1">
      <alignment horizontal="right" vertical="center" wrapText="1"/>
    </xf>
    <xf numFmtId="0" fontId="12" fillId="2" borderId="0" xfId="0" quotePrefix="1" applyFont="1" applyFill="1" applyBorder="1" applyAlignment="1">
      <alignment horizontal="left" vertical="center" wrapText="1"/>
    </xf>
    <xf numFmtId="0" fontId="12" fillId="2" borderId="0" xfId="0" applyFont="1" applyFill="1" applyBorder="1" applyAlignment="1">
      <alignment horizontal="right" vertical="center" wrapText="1"/>
    </xf>
    <xf numFmtId="172" fontId="12" fillId="2" borderId="0" xfId="0" applyNumberFormat="1" applyFont="1" applyFill="1" applyBorder="1" applyAlignment="1">
      <alignment horizontal="right" vertical="center" wrapText="1"/>
    </xf>
    <xf numFmtId="173" fontId="12" fillId="2" borderId="0" xfId="0" applyNumberFormat="1" applyFont="1" applyFill="1" applyBorder="1" applyAlignment="1">
      <alignment horizontal="left" vertical="center" wrapText="1"/>
    </xf>
    <xf numFmtId="14" fontId="12" fillId="2" borderId="0" xfId="7" applyNumberFormat="1" applyFont="1" applyFill="1" applyBorder="1" applyAlignment="1">
      <alignment horizontal="left" vertical="center" wrapText="1"/>
    </xf>
    <xf numFmtId="0" fontId="12" fillId="2" borderId="0" xfId="7" applyNumberFormat="1" applyFont="1" applyFill="1" applyBorder="1" applyAlignment="1">
      <alignment horizontal="left" vertical="center" wrapText="1"/>
    </xf>
    <xf numFmtId="0" fontId="36" fillId="2" borderId="0" xfId="0" applyFont="1" applyFill="1" applyBorder="1" applyAlignment="1">
      <alignment horizontal="left"/>
    </xf>
    <xf numFmtId="164" fontId="36" fillId="2" borderId="0" xfId="1" applyNumberFormat="1" applyFont="1" applyFill="1" applyBorder="1" applyAlignment="1">
      <alignment horizontal="left"/>
    </xf>
    <xf numFmtId="164" fontId="36" fillId="2" borderId="5" xfId="0" applyNumberFormat="1" applyFont="1" applyFill="1" applyBorder="1"/>
    <xf numFmtId="0" fontId="37" fillId="2" borderId="0" xfId="0" applyFont="1" applyFill="1" applyBorder="1"/>
    <xf numFmtId="0" fontId="36" fillId="2" borderId="5" xfId="0" applyFont="1" applyFill="1" applyBorder="1" applyAlignment="1">
      <alignment horizontal="center"/>
    </xf>
    <xf numFmtId="0" fontId="38" fillId="2" borderId="5" xfId="0" applyFont="1" applyFill="1" applyBorder="1" applyAlignment="1">
      <alignment horizontal="left" vertical="top" wrapText="1"/>
    </xf>
    <xf numFmtId="0" fontId="36" fillId="2" borderId="0" xfId="0" applyFont="1" applyFill="1" applyBorder="1" applyAlignment="1">
      <alignment horizont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22" fillId="2" borderId="0" xfId="0" applyFont="1" applyFill="1" applyBorder="1" applyAlignment="1">
      <alignment horizontal="left" vertical="center"/>
    </xf>
    <xf numFmtId="0" fontId="39" fillId="2" borderId="0" xfId="0" applyFont="1" applyFill="1" applyBorder="1"/>
    <xf numFmtId="0" fontId="3" fillId="3" borderId="0" xfId="0" applyFont="1" applyFill="1" applyBorder="1" applyAlignment="1">
      <alignment horizontal="left" vertical="center"/>
    </xf>
    <xf numFmtId="3" fontId="23" fillId="2" borderId="0" xfId="0" applyNumberFormat="1" applyFont="1" applyFill="1" applyBorder="1" applyAlignment="1">
      <alignment wrapText="1"/>
    </xf>
    <xf numFmtId="0" fontId="27" fillId="2" borderId="4" xfId="0" applyFont="1" applyFill="1" applyBorder="1" applyAlignment="1">
      <alignment wrapText="1"/>
    </xf>
    <xf numFmtId="3" fontId="27" fillId="2" borderId="4" xfId="0" applyNumberFormat="1" applyFont="1" applyFill="1" applyBorder="1" applyAlignment="1">
      <alignment wrapText="1"/>
    </xf>
    <xf numFmtId="3" fontId="23" fillId="2" borderId="0" xfId="0" applyNumberFormat="1" applyFont="1" applyFill="1" applyBorder="1"/>
    <xf numFmtId="0" fontId="23" fillId="2" borderId="0" xfId="0" applyFont="1" applyFill="1" applyBorder="1" applyAlignment="1">
      <alignment horizontal="left" wrapText="1"/>
    </xf>
    <xf numFmtId="0" fontId="23" fillId="2" borderId="0" xfId="0" applyFont="1" applyFill="1" applyBorder="1" applyAlignment="1">
      <alignment horizontal="right" wrapText="1"/>
    </xf>
    <xf numFmtId="0" fontId="35" fillId="2" borderId="0" xfId="0" applyFont="1" applyFill="1" applyBorder="1"/>
    <xf numFmtId="0" fontId="27" fillId="2" borderId="4" xfId="0" applyFont="1" applyFill="1" applyBorder="1" applyAlignment="1">
      <alignment horizontal="left"/>
    </xf>
    <xf numFmtId="0" fontId="27" fillId="2" borderId="4" xfId="0" applyFont="1" applyFill="1" applyBorder="1" applyAlignment="1">
      <alignment horizontal="center" wrapText="1"/>
    </xf>
    <xf numFmtId="174" fontId="23" fillId="2" borderId="0" xfId="0" applyNumberFormat="1" applyFont="1" applyFill="1" applyBorder="1" applyAlignment="1">
      <alignment wrapText="1"/>
    </xf>
    <xf numFmtId="0" fontId="23" fillId="2" borderId="0" xfId="0" applyFont="1" applyFill="1" applyBorder="1" applyAlignment="1">
      <alignment horizontal="center" wrapText="1"/>
    </xf>
    <xf numFmtId="0" fontId="23" fillId="2" borderId="2" xfId="0" applyFont="1" applyFill="1" applyBorder="1" applyAlignment="1">
      <alignment wrapText="1"/>
    </xf>
    <xf numFmtId="3" fontId="23" fillId="2" borderId="2" xfId="0" applyNumberFormat="1" applyFont="1" applyFill="1" applyBorder="1" applyAlignment="1">
      <alignment wrapText="1"/>
    </xf>
    <xf numFmtId="0" fontId="0" fillId="2" borderId="0" xfId="0" applyFill="1" applyBorder="1" applyAlignment="1">
      <alignment horizontal="center" vertical="center"/>
    </xf>
    <xf numFmtId="0" fontId="21" fillId="2" borderId="0" xfId="0" applyFont="1" applyFill="1" applyBorder="1" applyAlignment="1">
      <alignment horizontal="left" vertical="center"/>
    </xf>
    <xf numFmtId="0" fontId="2" fillId="2" borderId="0" xfId="0" applyFont="1" applyFill="1" applyBorder="1"/>
    <xf numFmtId="0" fontId="9" fillId="3" borderId="0" xfId="0" applyFont="1" applyFill="1" applyBorder="1" applyAlignment="1">
      <alignment horizontal="left" vertical="center"/>
    </xf>
    <xf numFmtId="0" fontId="41" fillId="3" borderId="0" xfId="0" applyFont="1" applyFill="1" applyBorder="1" applyAlignment="1">
      <alignment horizontal="left"/>
    </xf>
    <xf numFmtId="0" fontId="41" fillId="2" borderId="0" xfId="0" applyFont="1" applyFill="1" applyBorder="1" applyAlignment="1">
      <alignment horizontal="left"/>
    </xf>
    <xf numFmtId="0" fontId="42" fillId="2" borderId="0" xfId="0" quotePrefix="1" applyFont="1" applyFill="1" applyBorder="1" applyAlignment="1">
      <alignment horizontal="center" vertical="center"/>
    </xf>
    <xf numFmtId="0" fontId="11" fillId="2" borderId="0" xfId="0" applyFont="1" applyFill="1" applyBorder="1"/>
    <xf numFmtId="0" fontId="12" fillId="2" borderId="0" xfId="0" applyFont="1" applyFill="1" applyBorder="1"/>
    <xf numFmtId="164" fontId="12" fillId="2" borderId="0" xfId="1" applyNumberFormat="1" applyFont="1" applyFill="1" applyBorder="1"/>
    <xf numFmtId="167" fontId="43"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xf>
    <xf numFmtId="174" fontId="12" fillId="2" borderId="0" xfId="3" applyNumberFormat="1" applyFont="1" applyFill="1" applyBorder="1"/>
    <xf numFmtId="174" fontId="44" fillId="2" borderId="0" xfId="3" applyNumberFormat="1" applyFont="1" applyFill="1" applyBorder="1" applyAlignment="1">
      <alignment horizontal="right" vertical="center"/>
    </xf>
    <xf numFmtId="167" fontId="0" fillId="2" borderId="0" xfId="0" applyNumberFormat="1" applyFill="1" applyBorder="1"/>
    <xf numFmtId="175" fontId="0" fillId="2" borderId="0" xfId="0" applyNumberFormat="1" applyFill="1" applyBorder="1"/>
    <xf numFmtId="174" fontId="0" fillId="2" borderId="0" xfId="0" applyNumberFormat="1" applyFill="1" applyBorder="1"/>
    <xf numFmtId="174" fontId="0" fillId="0" borderId="0" xfId="0" applyNumberFormat="1" applyBorder="1"/>
    <xf numFmtId="0" fontId="0" fillId="0" borderId="0" xfId="0" applyFill="1" applyBorder="1" applyAlignment="1">
      <alignment horizontal="center" vertical="center"/>
    </xf>
    <xf numFmtId="0" fontId="0" fillId="0" borderId="0" xfId="0" applyBorder="1" applyAlignment="1">
      <alignment horizontal="center" vertical="center"/>
    </xf>
    <xf numFmtId="0" fontId="11" fillId="5" borderId="0" xfId="0" applyFont="1" applyFill="1" applyBorder="1"/>
    <xf numFmtId="164" fontId="11" fillId="5" borderId="0" xfId="1" applyNumberFormat="1" applyFont="1" applyFill="1" applyBorder="1"/>
    <xf numFmtId="174" fontId="11" fillId="5" borderId="0" xfId="3" applyNumberFormat="1" applyFont="1" applyFill="1" applyBorder="1"/>
    <xf numFmtId="0" fontId="12" fillId="2" borderId="2" xfId="0" applyFont="1" applyFill="1" applyBorder="1"/>
    <xf numFmtId="174" fontId="12" fillId="2" borderId="2" xfId="3" applyNumberFormat="1" applyFont="1" applyFill="1" applyBorder="1"/>
    <xf numFmtId="0" fontId="27" fillId="5" borderId="4" xfId="0" applyFont="1" applyFill="1" applyBorder="1" applyAlignment="1">
      <alignment wrapText="1"/>
    </xf>
    <xf numFmtId="0" fontId="27" fillId="5" borderId="4" xfId="0" applyFont="1" applyFill="1" applyBorder="1" applyAlignment="1">
      <alignment horizontal="left" wrapText="1"/>
    </xf>
    <xf numFmtId="0" fontId="27" fillId="5" borderId="4" xfId="0" applyFont="1" applyFill="1" applyBorder="1" applyAlignment="1">
      <alignment horizontal="center" wrapText="1"/>
    </xf>
    <xf numFmtId="3" fontId="27" fillId="2" borderId="0" xfId="5" applyNumberFormat="1" applyFont="1" applyFill="1" applyBorder="1" applyAlignment="1">
      <alignment horizontal="right" vertical="center"/>
    </xf>
    <xf numFmtId="166" fontId="27" fillId="0" borderId="0" xfId="5" applyNumberFormat="1" applyFont="1" applyFill="1" applyBorder="1" applyAlignment="1">
      <alignment horizontal="right" vertical="center"/>
    </xf>
    <xf numFmtId="3" fontId="23" fillId="2" borderId="0" xfId="5" applyNumberFormat="1" applyFont="1" applyFill="1" applyBorder="1" applyAlignment="1">
      <alignment horizontal="right" vertical="center"/>
    </xf>
    <xf numFmtId="166" fontId="23" fillId="0" borderId="0" xfId="5" applyNumberFormat="1" applyFont="1" applyFill="1" applyBorder="1" applyAlignment="1">
      <alignment horizontal="right" vertical="center"/>
    </xf>
    <xf numFmtId="3" fontId="23"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3" fillId="5" borderId="2" xfId="5" applyNumberFormat="1" applyFont="1" applyFill="1" applyBorder="1" applyAlignment="1">
      <alignment horizontal="right" vertical="center"/>
    </xf>
    <xf numFmtId="9" fontId="23" fillId="0" borderId="2" xfId="3" applyFont="1" applyFill="1" applyBorder="1" applyAlignment="1">
      <alignment horizontal="right" wrapText="1"/>
    </xf>
    <xf numFmtId="0" fontId="45" fillId="2" borderId="0" xfId="0" applyFont="1" applyFill="1" applyBorder="1"/>
    <xf numFmtId="0" fontId="38" fillId="2" borderId="0" xfId="0" applyFont="1" applyFill="1" applyBorder="1" applyAlignment="1">
      <alignment horizontal="left" vertical="top" wrapText="1"/>
    </xf>
    <xf numFmtId="0" fontId="46" fillId="0" borderId="0" xfId="5" quotePrefix="1" applyFont="1" applyFill="1" applyBorder="1" applyAlignment="1">
      <alignment horizontal="left" vertical="center"/>
    </xf>
    <xf numFmtId="0" fontId="18" fillId="0" borderId="0" xfId="5" applyFont="1" applyFill="1" applyBorder="1" applyAlignment="1">
      <alignment wrapText="1"/>
    </xf>
    <xf numFmtId="3" fontId="28" fillId="2" borderId="0" xfId="5" applyNumberFormat="1" applyFont="1" applyFill="1" applyBorder="1" applyAlignment="1">
      <alignment horizontal="right" vertical="center"/>
    </xf>
    <xf numFmtId="166" fontId="28" fillId="0" borderId="0" xfId="5" applyNumberFormat="1" applyFont="1" applyFill="1" applyBorder="1" applyAlignment="1">
      <alignment horizontal="right" vertical="center"/>
    </xf>
    <xf numFmtId="0" fontId="47" fillId="0" borderId="0" xfId="5" applyFont="1"/>
    <xf numFmtId="0" fontId="48" fillId="0" borderId="0" xfId="0" applyFont="1"/>
    <xf numFmtId="166" fontId="34" fillId="0" borderId="0" xfId="5" applyNumberFormat="1" applyFont="1" applyFill="1" applyBorder="1" applyAlignment="1">
      <alignment horizontal="right" vertical="center"/>
    </xf>
    <xf numFmtId="0" fontId="28" fillId="0" borderId="0" xfId="0" applyFont="1" applyBorder="1"/>
    <xf numFmtId="167" fontId="28" fillId="0" borderId="0" xfId="0" applyNumberFormat="1" applyFont="1" applyFill="1" applyBorder="1"/>
    <xf numFmtId="0" fontId="28" fillId="0" borderId="2" xfId="0" applyFont="1" applyBorder="1"/>
    <xf numFmtId="167" fontId="34" fillId="2" borderId="2" xfId="0" applyNumberFormat="1" applyFont="1" applyFill="1" applyBorder="1"/>
    <xf numFmtId="0" fontId="45" fillId="2" borderId="0" xfId="0" applyFont="1" applyFill="1" applyBorder="1" applyAlignment="1">
      <alignment horizontal="center"/>
    </xf>
    <xf numFmtId="0" fontId="45" fillId="2" borderId="0" xfId="0" applyFont="1" applyFill="1" applyBorder="1" applyAlignment="1">
      <alignment wrapText="1"/>
    </xf>
    <xf numFmtId="3" fontId="45" fillId="2" borderId="0" xfId="0" applyNumberFormat="1" applyFont="1" applyFill="1" applyBorder="1" applyAlignment="1">
      <alignment wrapText="1"/>
    </xf>
    <xf numFmtId="0" fontId="3" fillId="3" borderId="0" xfId="0" applyFont="1" applyFill="1" applyBorder="1" applyAlignment="1">
      <alignment horizontal="right"/>
    </xf>
    <xf numFmtId="0" fontId="41" fillId="2" borderId="0" xfId="2" applyFont="1" applyFill="1" applyBorder="1" applyAlignment="1" applyProtection="1">
      <alignment horizontal="center" vertical="center"/>
    </xf>
    <xf numFmtId="0" fontId="50" fillId="2" borderId="0" xfId="8" applyFont="1" applyFill="1" applyBorder="1" applyAlignment="1"/>
    <xf numFmtId="0" fontId="51" fillId="2" borderId="0" xfId="8" applyFont="1" applyFill="1" applyBorder="1" applyAlignment="1">
      <alignment horizontal="right"/>
    </xf>
    <xf numFmtId="0" fontId="3"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3" fontId="23" fillId="0" borderId="0" xfId="0" applyNumberFormat="1" applyFont="1" applyFill="1" applyBorder="1" applyAlignment="1">
      <alignment wrapText="1"/>
    </xf>
    <xf numFmtId="3" fontId="12" fillId="2" borderId="0" xfId="11" applyFont="1" applyFill="1" applyBorder="1" applyAlignment="1">
      <alignment horizontal="right" vertical="center" wrapText="1"/>
      <protection locked="0"/>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49" fontId="12" fillId="2" borderId="0" xfId="9" quotePrefix="1" applyNumberFormat="1" applyFont="1" applyFill="1" applyBorder="1" applyAlignment="1">
      <alignment horizontal="center" vertical="center"/>
    </xf>
    <xf numFmtId="0" fontId="15" fillId="2" borderId="0" xfId="0" applyFont="1" applyFill="1" applyBorder="1" applyAlignment="1">
      <alignment horizontal="center" vertical="center" wrapText="1"/>
    </xf>
    <xf numFmtId="49" fontId="12" fillId="2" borderId="0" xfId="9"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1" fillId="5" borderId="0" xfId="9" applyFont="1" applyFill="1" applyBorder="1" applyAlignment="1">
      <alignment horizontal="center" vertical="center"/>
    </xf>
    <xf numFmtId="0" fontId="12" fillId="5" borderId="0" xfId="9" applyFont="1" applyFill="1" applyBorder="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53" fillId="2" borderId="0" xfId="9" applyFont="1" applyFill="1" applyBorder="1" applyAlignment="1">
      <alignment horizontal="center" vertical="center"/>
    </xf>
    <xf numFmtId="0" fontId="53" fillId="2" borderId="0" xfId="9" applyFont="1" applyFill="1" applyBorder="1" applyAlignment="1">
      <alignment vertical="center"/>
    </xf>
    <xf numFmtId="3" fontId="54"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3" fontId="12" fillId="2" borderId="0" xfId="11" applyFont="1" applyFill="1" applyBorder="1" applyAlignment="1">
      <alignment horizontal="center" vertical="center"/>
      <protection locked="0"/>
    </xf>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8" fillId="2" borderId="0" xfId="0" applyNumberFormat="1" applyFont="1" applyFill="1" applyBorder="1" applyAlignment="1">
      <alignment wrapText="1"/>
    </xf>
    <xf numFmtId="0" fontId="48" fillId="2" borderId="0" xfId="0" applyFont="1" applyFill="1"/>
    <xf numFmtId="3" fontId="12" fillId="2" borderId="0" xfId="11" applyFont="1" applyFill="1" applyBorder="1">
      <alignment horizontal="right" vertical="center"/>
      <protection locked="0"/>
    </xf>
    <xf numFmtId="0" fontId="2" fillId="2" borderId="0" xfId="0" applyFont="1" applyFill="1" applyAlignment="1">
      <alignment horizontal="center"/>
    </xf>
    <xf numFmtId="0" fontId="27" fillId="2" borderId="4" xfId="0" applyFont="1" applyFill="1" applyBorder="1" applyAlignment="1">
      <alignment horizontal="left" vertical="center"/>
    </xf>
    <xf numFmtId="0" fontId="23" fillId="2" borderId="0" xfId="0" applyFont="1" applyFill="1" applyBorder="1" applyAlignment="1">
      <alignment wrapText="1"/>
    </xf>
    <xf numFmtId="15" fontId="3" fillId="3" borderId="0" xfId="0" quotePrefix="1" applyNumberFormat="1" applyFont="1" applyFill="1" applyBorder="1" applyAlignment="1">
      <alignment horizontal="right" vertical="center" wrapText="1"/>
    </xf>
    <xf numFmtId="0" fontId="11" fillId="5" borderId="0" xfId="10" quotePrefix="1" applyFont="1" applyFill="1" applyBorder="1">
      <alignment horizontal="center" vertical="center"/>
    </xf>
    <xf numFmtId="0" fontId="11" fillId="5" borderId="0" xfId="9" applyFont="1" applyFill="1" applyBorder="1" applyAlignment="1" applyProtection="1">
      <alignment horizontal="center" vertical="center" wrapText="1"/>
    </xf>
    <xf numFmtId="3" fontId="36" fillId="2" borderId="4" xfId="0" applyNumberFormat="1" applyFont="1" applyFill="1" applyBorder="1" applyAlignment="1">
      <alignment wrapText="1"/>
    </xf>
    <xf numFmtId="3" fontId="36" fillId="2" borderId="4" xfId="0" applyNumberFormat="1" applyFont="1" applyFill="1" applyBorder="1" applyAlignment="1">
      <alignment vertical="center" wrapText="1"/>
    </xf>
    <xf numFmtId="4" fontId="38" fillId="2" borderId="4" xfId="11" applyNumberFormat="1" applyFont="1" applyFill="1" applyBorder="1" applyAlignment="1">
      <alignment horizontal="right" vertical="center"/>
      <protection locked="0"/>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0" fillId="0" borderId="0" xfId="0" applyAlignment="1">
      <alignment vertical="center" wrapText="1"/>
    </xf>
    <xf numFmtId="0" fontId="3" fillId="3" borderId="3" xfId="0" applyFont="1" applyFill="1" applyBorder="1" applyAlignment="1">
      <alignment horizontal="center" vertical="top"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top"/>
    </xf>
    <xf numFmtId="0" fontId="29" fillId="3" borderId="0" xfId="0" applyFont="1" applyFill="1" applyBorder="1" applyAlignment="1">
      <alignment horizontal="center" vertical="center" wrapText="1"/>
    </xf>
    <xf numFmtId="0" fontId="29" fillId="3" borderId="0" xfId="0" applyFont="1" applyFill="1" applyBorder="1" applyAlignment="1">
      <alignment horizontal="center" vertical="top" wrapText="1"/>
    </xf>
    <xf numFmtId="0" fontId="29" fillId="3" borderId="3" xfId="0" applyFont="1" applyFill="1" applyBorder="1" applyAlignment="1">
      <alignment horizontal="center" vertical="top"/>
    </xf>
    <xf numFmtId="0" fontId="30" fillId="3" borderId="17"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1" xfId="0" applyFont="1" applyFill="1" applyBorder="1" applyAlignment="1">
      <alignment horizontal="left" vertical="center" wrapText="1" indent="1"/>
    </xf>
    <xf numFmtId="0" fontId="20" fillId="3" borderId="3" xfId="0" applyFont="1" applyFill="1" applyBorder="1" applyAlignment="1">
      <alignment horizontal="left" vertical="center" wrapText="1" indent="1"/>
    </xf>
    <xf numFmtId="0" fontId="30" fillId="3" borderId="2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30" fillId="3" borderId="18"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30" fillId="3" borderId="18"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0" fillId="3" borderId="0" xfId="0" applyFont="1" applyFill="1" applyBorder="1" applyAlignment="1">
      <alignment horizontal="center" vertical="center"/>
    </xf>
    <xf numFmtId="0" fontId="20" fillId="3" borderId="0" xfId="0" applyFont="1" applyFill="1" applyBorder="1" applyAlignment="1">
      <alignment horizontal="center" vertical="center" wrapText="1"/>
    </xf>
    <xf numFmtId="0" fontId="27" fillId="2" borderId="26" xfId="0" applyFont="1" applyFill="1" applyBorder="1" applyAlignment="1">
      <alignment horizontal="center"/>
    </xf>
    <xf numFmtId="0" fontId="11" fillId="5" borderId="0" xfId="0" applyFont="1" applyFill="1" applyBorder="1" applyAlignment="1">
      <alignment horizontal="left" vertical="top" wrapText="1"/>
    </xf>
    <xf numFmtId="164" fontId="11" fillId="5" borderId="0" xfId="1" applyNumberFormat="1" applyFont="1" applyFill="1" applyBorder="1" applyAlignment="1">
      <alignment horizontal="left" vertical="top" wrapText="1"/>
    </xf>
    <xf numFmtId="0" fontId="3" fillId="3" borderId="19" xfId="0" applyFont="1" applyFill="1" applyBorder="1" applyAlignment="1">
      <alignment horizontal="center" vertical="center" wrapText="1"/>
    </xf>
    <xf numFmtId="0" fontId="33" fillId="2" borderId="3"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center" vertical="center" wrapText="1"/>
    </xf>
    <xf numFmtId="14" fontId="3" fillId="3" borderId="8" xfId="0" applyNumberFormat="1" applyFont="1" applyFill="1" applyBorder="1" applyAlignment="1">
      <alignment horizontal="left" vertical="center"/>
    </xf>
    <xf numFmtId="14" fontId="3" fillId="3" borderId="3" xfId="0" applyNumberFormat="1" applyFont="1" applyFill="1" applyBorder="1" applyAlignment="1">
      <alignment horizontal="left" vertical="center"/>
    </xf>
    <xf numFmtId="0" fontId="3" fillId="3" borderId="8"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3" fillId="2" borderId="0" xfId="0" applyFont="1" applyFill="1" applyBorder="1" applyAlignment="1">
      <alignment wrapText="1"/>
    </xf>
    <xf numFmtId="0" fontId="42" fillId="3" borderId="0" xfId="0" applyFont="1" applyFill="1" applyBorder="1" applyAlignment="1">
      <alignment horizontal="left"/>
    </xf>
    <xf numFmtId="0" fontId="11" fillId="2" borderId="0" xfId="9" applyFont="1" applyFill="1" applyBorder="1" applyAlignment="1">
      <alignment horizontal="left" vertical="center"/>
    </xf>
  </cellXfs>
  <cellStyles count="14">
    <cellStyle name="=C:\WINNT35\SYSTEM32\COMMAND.COM" xfId="9"/>
    <cellStyle name="Comma 10" xfId="7"/>
    <cellStyle name="greyed" xfId="10"/>
    <cellStyle name="Heading 1 2" xfId="8"/>
    <cellStyle name="Heading 2 2" xfId="13"/>
    <cellStyle name="Komma" xfId="1" builtinId="3"/>
    <cellStyle name="Link" xfId="2" builtinId="8"/>
    <cellStyle name="Normal" xfId="0" builtinId="0"/>
    <cellStyle name="Normal 2" xfId="5"/>
    <cellStyle name="Normal 2 2" xfId="12"/>
    <cellStyle name="Normal 2 2 2 2" xfId="4"/>
    <cellStyle name="optionalExposure" xfId="11"/>
    <cellStyle name="Procent" xfId="3" builtinId="5"/>
    <cellStyle name="Procent 2" xfId="6"/>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xdr:cNvPr>
        <xdr:cNvSpPr/>
      </xdr:nvSpPr>
      <xdr:spPr>
        <a:xfrm>
          <a:off x="11058525" y="3048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8924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4</xdr:row>
      <xdr:rowOff>133350</xdr:rowOff>
    </xdr:to>
    <xdr:sp macro="" textlink="">
      <xdr:nvSpPr>
        <xdr:cNvPr id="2" name="Proces 1">
          <a:hlinkClick xmlns:r="http://schemas.openxmlformats.org/officeDocument/2006/relationships" r:id="rId1"/>
        </xdr:cNvPr>
        <xdr:cNvSpPr/>
      </xdr:nvSpPr>
      <xdr:spPr>
        <a:xfrm>
          <a:off x="100203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3</xdr:row>
      <xdr:rowOff>123825</xdr:rowOff>
    </xdr:to>
    <xdr:sp macro="" textlink="">
      <xdr:nvSpPr>
        <xdr:cNvPr id="2" name="Proces 1">
          <a:hlinkClick xmlns:r="http://schemas.openxmlformats.org/officeDocument/2006/relationships" r:id="rId1"/>
        </xdr:cNvPr>
        <xdr:cNvSpPr/>
      </xdr:nvSpPr>
      <xdr:spPr>
        <a:xfrm>
          <a:off x="154781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2</xdr:row>
      <xdr:rowOff>581025</xdr:rowOff>
    </xdr:to>
    <xdr:sp macro="" textlink="">
      <xdr:nvSpPr>
        <xdr:cNvPr id="2" name="Proces 1">
          <a:hlinkClick xmlns:r="http://schemas.openxmlformats.org/officeDocument/2006/relationships" r:id="rId1"/>
        </xdr:cNvPr>
        <xdr:cNvSpPr/>
      </xdr:nvSpPr>
      <xdr:spPr>
        <a:xfrm>
          <a:off x="80867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3</xdr:row>
      <xdr:rowOff>104775</xdr:rowOff>
    </xdr:to>
    <xdr:sp macro="" textlink="">
      <xdr:nvSpPr>
        <xdr:cNvPr id="2" name="Proces 1">
          <a:hlinkClick xmlns:r="http://schemas.openxmlformats.org/officeDocument/2006/relationships" r:id="rId1"/>
        </xdr:cNvPr>
        <xdr:cNvSpPr/>
      </xdr:nvSpPr>
      <xdr:spPr>
        <a:xfrm>
          <a:off x="83153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0</xdr:colOff>
      <xdr:row>2</xdr:row>
      <xdr:rowOff>0</xdr:rowOff>
    </xdr:from>
    <xdr:to>
      <xdr:col>23</xdr:col>
      <xdr:colOff>247650</xdr:colOff>
      <xdr:row>4</xdr:row>
      <xdr:rowOff>9525</xdr:rowOff>
    </xdr:to>
    <xdr:sp macro="" textlink="">
      <xdr:nvSpPr>
        <xdr:cNvPr id="2" name="Proces 1">
          <a:hlinkClick xmlns:r="http://schemas.openxmlformats.org/officeDocument/2006/relationships" r:id="rId1"/>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xdr:row>
      <xdr:rowOff>9525</xdr:rowOff>
    </xdr:from>
    <xdr:to>
      <xdr:col>7</xdr:col>
      <xdr:colOff>257175</xdr:colOff>
      <xdr:row>1</xdr:row>
      <xdr:rowOff>466725</xdr:rowOff>
    </xdr:to>
    <xdr:sp macro="" textlink="">
      <xdr:nvSpPr>
        <xdr:cNvPr id="2" name="Proces 1">
          <a:hlinkClick xmlns:r="http://schemas.openxmlformats.org/officeDocument/2006/relationships" r:id="rId1"/>
        </xdr:cNvPr>
        <xdr:cNvSpPr/>
      </xdr:nvSpPr>
      <xdr:spPr>
        <a:xfrm>
          <a:off x="10868025" y="1714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5</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5</xdr:row>
      <xdr:rowOff>47625</xdr:rowOff>
    </xdr:to>
    <xdr:sp macro="" textlink="">
      <xdr:nvSpPr>
        <xdr:cNvPr id="2" name="Proces 1">
          <a:hlinkClick xmlns:r="http://schemas.openxmlformats.org/officeDocument/2006/relationships" r:id="rId1"/>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xdr:cNvPr>
        <xdr:cNvSpPr/>
      </xdr:nvSpPr>
      <xdr:spPr>
        <a:xfrm>
          <a:off x="63722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0</xdr:colOff>
      <xdr:row>2</xdr:row>
      <xdr:rowOff>1</xdr:rowOff>
    </xdr:from>
    <xdr:to>
      <xdr:col>12</xdr:col>
      <xdr:colOff>247650</xdr:colOff>
      <xdr:row>3</xdr:row>
      <xdr:rowOff>304801</xdr:rowOff>
    </xdr:to>
    <xdr:sp macro="" textlink="">
      <xdr:nvSpPr>
        <xdr:cNvPr id="2" name="Proces 1">
          <a:hlinkClick xmlns:r="http://schemas.openxmlformats.org/officeDocument/2006/relationships" r:id="rId1"/>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114300</xdr:rowOff>
    </xdr:to>
    <xdr:sp macro="" textlink="">
      <xdr:nvSpPr>
        <xdr:cNvPr id="2" name="Proces 1">
          <a:hlinkClick xmlns:r="http://schemas.openxmlformats.org/officeDocument/2006/relationships" r:id="rId1"/>
        </xdr:cNvPr>
        <xdr:cNvSpPr/>
      </xdr:nvSpPr>
      <xdr:spPr>
        <a:xfrm>
          <a:off x="4210050" y="876300"/>
          <a:ext cx="857250" cy="7334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561975</xdr:colOff>
      <xdr:row>2</xdr:row>
      <xdr:rowOff>9525</xdr:rowOff>
    </xdr:from>
    <xdr:to>
      <xdr:col>6</xdr:col>
      <xdr:colOff>600075</xdr:colOff>
      <xdr:row>5</xdr:row>
      <xdr:rowOff>123825</xdr:rowOff>
    </xdr:to>
    <xdr:sp macro="" textlink="">
      <xdr:nvSpPr>
        <xdr:cNvPr id="2" name="Proces 1">
          <a:hlinkClick xmlns:r="http://schemas.openxmlformats.org/officeDocument/2006/relationships" r:id="rId1"/>
        </xdr:cNvPr>
        <xdr:cNvSpPr/>
      </xdr:nvSpPr>
      <xdr:spPr>
        <a:xfrm>
          <a:off x="9610725" y="781050"/>
          <a:ext cx="857250" cy="6858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xdr:cNvPr>
        <xdr:cNvSpPr/>
      </xdr:nvSpPr>
      <xdr:spPr>
        <a:xfrm>
          <a:off x="9248775"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67975" y="78105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0</xdr:colOff>
      <xdr:row>2</xdr:row>
      <xdr:rowOff>9525</xdr:rowOff>
    </xdr:from>
    <xdr:to>
      <xdr:col>8</xdr:col>
      <xdr:colOff>247650</xdr:colOff>
      <xdr:row>3</xdr:row>
      <xdr:rowOff>466724</xdr:rowOff>
    </xdr:to>
    <xdr:sp macro="" textlink="">
      <xdr:nvSpPr>
        <xdr:cNvPr id="2" name="Proces 1">
          <a:hlinkClick xmlns:r="http://schemas.openxmlformats.org/officeDocument/2006/relationships" r:id="rId1"/>
        </xdr:cNvPr>
        <xdr:cNvSpPr/>
      </xdr:nvSpPr>
      <xdr:spPr>
        <a:xfrm>
          <a:off x="10020300" y="781050"/>
          <a:ext cx="857250" cy="6191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142875</xdr:colOff>
      <xdr:row>1</xdr:row>
      <xdr:rowOff>590549</xdr:rowOff>
    </xdr:from>
    <xdr:to>
      <xdr:col>6</xdr:col>
      <xdr:colOff>390525</xdr:colOff>
      <xdr:row>3</xdr:row>
      <xdr:rowOff>371475</xdr:rowOff>
    </xdr:to>
    <xdr:sp macro="" textlink="">
      <xdr:nvSpPr>
        <xdr:cNvPr id="2" name="Proces 1">
          <a:hlinkClick xmlns:r="http://schemas.openxmlformats.org/officeDocument/2006/relationships" r:id="rId1"/>
        </xdr:cNvPr>
        <xdr:cNvSpPr/>
      </xdr:nvSpPr>
      <xdr:spPr>
        <a:xfrm>
          <a:off x="8858250" y="752474"/>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xdr:cNvPr>
        <xdr:cNvSpPr/>
      </xdr:nvSpPr>
      <xdr:spPr>
        <a:xfrm>
          <a:off x="9239250" y="800099"/>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xdr:cNvPr>
        <xdr:cNvSpPr/>
      </xdr:nvSpPr>
      <xdr:spPr>
        <a:xfrm>
          <a:off x="12439650" y="781050"/>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4</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171450</xdr:colOff>
      <xdr:row>6</xdr:row>
      <xdr:rowOff>47625</xdr:rowOff>
    </xdr:to>
    <xdr:sp macro="" textlink="">
      <xdr:nvSpPr>
        <xdr:cNvPr id="2" name="Proces 1">
          <a:hlinkClick xmlns:r="http://schemas.openxmlformats.org/officeDocument/2006/relationships" r:id="rId1"/>
        </xdr:cNvPr>
        <xdr:cNvSpPr/>
      </xdr:nvSpPr>
      <xdr:spPr>
        <a:xfrm>
          <a:off x="127539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xdr:cNvPr>
        <xdr:cNvSpPr/>
      </xdr:nvSpPr>
      <xdr:spPr>
        <a:xfrm>
          <a:off x="9239250" y="66675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247650</xdr:colOff>
      <xdr:row>1</xdr:row>
      <xdr:rowOff>457200</xdr:rowOff>
    </xdr:to>
    <xdr:sp macro="" textlink="">
      <xdr:nvSpPr>
        <xdr:cNvPr id="2" name="Proces 1">
          <a:hlinkClick xmlns:r="http://schemas.openxmlformats.org/officeDocument/2006/relationships" r:id="rId1"/>
        </xdr:cNvPr>
        <xdr:cNvSpPr/>
      </xdr:nvSpPr>
      <xdr:spPr>
        <a:xfrm>
          <a:off x="632460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247650</xdr:colOff>
      <xdr:row>1</xdr:row>
      <xdr:rowOff>457200</xdr:rowOff>
    </xdr:to>
    <xdr:sp macro="" textlink="">
      <xdr:nvSpPr>
        <xdr:cNvPr id="2" name="Proces 1">
          <a:hlinkClick xmlns:r="http://schemas.openxmlformats.org/officeDocument/2006/relationships" r:id="rId1"/>
        </xdr:cNvPr>
        <xdr:cNvSpPr/>
      </xdr:nvSpPr>
      <xdr:spPr>
        <a:xfrm>
          <a:off x="9658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2</xdr:row>
      <xdr:rowOff>457200</xdr:rowOff>
    </xdr:to>
    <xdr:sp macro="" textlink="">
      <xdr:nvSpPr>
        <xdr:cNvPr id="2" name="Proces 1">
          <a:hlinkClick xmlns:r="http://schemas.openxmlformats.org/officeDocument/2006/relationships" r:id="rId1"/>
        </xdr:cNvPr>
        <xdr:cNvSpPr/>
      </xdr:nvSpPr>
      <xdr:spPr>
        <a:xfrm>
          <a:off x="170592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7061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1631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5"/>
  <sheetViews>
    <sheetView tabSelected="1" zoomScale="80" zoomScaleNormal="80" workbookViewId="0">
      <selection activeCell="I7" sqref="I7"/>
    </sheetView>
  </sheetViews>
  <sheetFormatPr defaultRowHeight="12.75"/>
  <cols>
    <col min="1" max="1" width="9.140625" style="4"/>
    <col min="2" max="2" width="88" style="4" customWidth="1"/>
    <col min="3" max="5" width="24" style="5" customWidth="1"/>
    <col min="6" max="16384" width="9.140625" style="4"/>
  </cols>
  <sheetData>
    <row r="2" spans="2:11" ht="18">
      <c r="B2" s="13" t="s">
        <v>1</v>
      </c>
      <c r="C2" s="3"/>
      <c r="D2" s="3"/>
      <c r="E2" s="3"/>
    </row>
    <row r="3" spans="2:11" ht="18">
      <c r="B3" s="13"/>
      <c r="C3" s="10" t="s">
        <v>2</v>
      </c>
      <c r="D3" s="10" t="s">
        <v>389</v>
      </c>
      <c r="E3" s="10" t="s">
        <v>5</v>
      </c>
    </row>
    <row r="4" spans="2:11" ht="15">
      <c r="B4" s="14" t="s">
        <v>0</v>
      </c>
      <c r="C4" s="10" t="s">
        <v>3</v>
      </c>
      <c r="D4" s="10" t="s">
        <v>4</v>
      </c>
      <c r="E4" s="10"/>
    </row>
    <row r="5" spans="2:11" ht="15">
      <c r="B5" s="15"/>
      <c r="C5" s="16"/>
      <c r="D5" s="16"/>
      <c r="E5" s="16"/>
      <c r="K5" s="4" t="s">
        <v>41</v>
      </c>
    </row>
    <row r="6" spans="2:11" ht="28.5" customHeight="1">
      <c r="B6" s="258" t="s">
        <v>6</v>
      </c>
      <c r="D6" s="260" t="s">
        <v>390</v>
      </c>
      <c r="E6" s="261" t="s">
        <v>392</v>
      </c>
    </row>
    <row r="7" spans="2:11" ht="28.5" customHeight="1">
      <c r="B7" s="258" t="s">
        <v>7</v>
      </c>
      <c r="D7" s="260" t="s">
        <v>391</v>
      </c>
      <c r="E7" s="261" t="s">
        <v>394</v>
      </c>
    </row>
    <row r="8" spans="2:11" ht="28.5" customHeight="1">
      <c r="B8" s="258" t="s">
        <v>8</v>
      </c>
      <c r="D8" s="260" t="s">
        <v>947</v>
      </c>
      <c r="E8" s="261" t="s">
        <v>394</v>
      </c>
    </row>
    <row r="9" spans="2:11" ht="28.5" customHeight="1">
      <c r="B9" s="258" t="s">
        <v>9</v>
      </c>
      <c r="D9" s="260"/>
      <c r="E9" s="261" t="s">
        <v>395</v>
      </c>
    </row>
    <row r="10" spans="2:11" ht="14.25">
      <c r="B10" s="12"/>
      <c r="C10" s="9"/>
      <c r="D10" s="9"/>
      <c r="E10" s="9"/>
    </row>
    <row r="11" spans="2:11" ht="14.25">
      <c r="B11" s="6"/>
    </row>
    <row r="12" spans="2:11" ht="31.5" customHeight="1">
      <c r="B12" s="262" t="s">
        <v>10</v>
      </c>
      <c r="C12" s="11" t="s">
        <v>42</v>
      </c>
      <c r="D12" s="259"/>
      <c r="E12" s="259"/>
    </row>
    <row r="13" spans="2:11" ht="31.5" customHeight="1">
      <c r="B13" s="262" t="s">
        <v>11</v>
      </c>
      <c r="C13" s="11" t="s">
        <v>75</v>
      </c>
      <c r="D13" s="259"/>
      <c r="E13" s="259"/>
    </row>
    <row r="14" spans="2:11" ht="31.5" customHeight="1">
      <c r="B14" s="258" t="s">
        <v>537</v>
      </c>
      <c r="C14" s="11"/>
      <c r="D14" s="259"/>
      <c r="E14" s="263" t="s">
        <v>538</v>
      </c>
    </row>
    <row r="15" spans="2:11" ht="14.25">
      <c r="B15" s="12"/>
      <c r="C15" s="9"/>
      <c r="D15" s="9"/>
      <c r="E15" s="9"/>
    </row>
    <row r="16" spans="2:11" ht="14.25">
      <c r="B16" s="6"/>
    </row>
    <row r="17" spans="2:8" ht="14.25">
      <c r="B17" s="6" t="s">
        <v>12</v>
      </c>
      <c r="C17" s="11" t="s">
        <v>540</v>
      </c>
    </row>
    <row r="18" spans="2:8" ht="14.25">
      <c r="B18" s="12"/>
      <c r="C18" s="9"/>
      <c r="D18" s="9"/>
      <c r="E18" s="9"/>
    </row>
    <row r="19" spans="2:8" ht="14.25">
      <c r="B19" s="6"/>
    </row>
    <row r="20" spans="2:8" ht="25.5">
      <c r="B20" s="6" t="s">
        <v>13</v>
      </c>
      <c r="C20" s="11"/>
      <c r="D20" s="259" t="s">
        <v>414</v>
      </c>
      <c r="E20" s="263" t="s">
        <v>539</v>
      </c>
    </row>
    <row r="21" spans="2:8" ht="14.25">
      <c r="B21" s="6" t="s">
        <v>14</v>
      </c>
      <c r="C21" s="11" t="s">
        <v>114</v>
      </c>
      <c r="D21" s="259"/>
      <c r="E21" s="259"/>
    </row>
    <row r="22" spans="2:8" ht="14.25">
      <c r="B22" s="6" t="s">
        <v>15</v>
      </c>
      <c r="C22" s="11" t="s">
        <v>148</v>
      </c>
      <c r="D22" s="259"/>
      <c r="E22" s="259"/>
    </row>
    <row r="23" spans="2:8" ht="14.25">
      <c r="B23" s="6" t="s">
        <v>16</v>
      </c>
      <c r="C23" s="11" t="s">
        <v>166</v>
      </c>
      <c r="D23" s="259"/>
      <c r="E23" s="259"/>
    </row>
    <row r="24" spans="2:8" ht="14.25">
      <c r="B24" s="6" t="s">
        <v>17</v>
      </c>
      <c r="C24" s="11" t="s">
        <v>174</v>
      </c>
      <c r="D24" s="259"/>
      <c r="E24" s="259"/>
    </row>
    <row r="25" spans="2:8" ht="14.25">
      <c r="B25" s="6" t="s">
        <v>18</v>
      </c>
      <c r="C25" s="11" t="s">
        <v>185</v>
      </c>
      <c r="D25" s="259"/>
      <c r="E25" s="259"/>
      <c r="H25" s="4" t="s">
        <v>41</v>
      </c>
    </row>
    <row r="26" spans="2:8" ht="14.25">
      <c r="B26" s="6" t="s">
        <v>20</v>
      </c>
      <c r="C26" s="11" t="s">
        <v>186</v>
      </c>
      <c r="D26" s="259"/>
      <c r="E26" s="259"/>
    </row>
    <row r="27" spans="2:8" ht="14.25">
      <c r="B27" s="6" t="s">
        <v>19</v>
      </c>
      <c r="C27" s="11" t="s">
        <v>189</v>
      </c>
      <c r="D27" s="259"/>
      <c r="E27" s="259"/>
    </row>
    <row r="28" spans="2:8" ht="14.25">
      <c r="B28" s="6" t="s">
        <v>21</v>
      </c>
      <c r="C28" s="11" t="s">
        <v>201</v>
      </c>
      <c r="D28" s="259"/>
      <c r="E28" s="259"/>
    </row>
    <row r="29" spans="2:8" ht="14.25">
      <c r="B29" s="6" t="s">
        <v>22</v>
      </c>
      <c r="C29" s="11" t="s">
        <v>226</v>
      </c>
      <c r="D29" s="259"/>
      <c r="E29" s="259"/>
    </row>
    <row r="30" spans="2:8" ht="14.25">
      <c r="B30" s="6" t="s">
        <v>23</v>
      </c>
      <c r="C30" s="11" t="s">
        <v>240</v>
      </c>
      <c r="D30" s="259"/>
      <c r="E30" s="259"/>
    </row>
    <row r="31" spans="2:8" ht="14.25">
      <c r="B31" s="6" t="s">
        <v>24</v>
      </c>
      <c r="C31" s="11" t="s">
        <v>250</v>
      </c>
      <c r="D31" s="259"/>
      <c r="E31" s="259"/>
    </row>
    <row r="32" spans="2:8" ht="25.5">
      <c r="B32" s="6" t="s">
        <v>25</v>
      </c>
      <c r="C32" s="11"/>
      <c r="D32" s="260" t="s">
        <v>393</v>
      </c>
      <c r="E32" s="261" t="s">
        <v>394</v>
      </c>
    </row>
    <row r="33" spans="2:9" ht="14.25">
      <c r="B33" s="6" t="s">
        <v>26</v>
      </c>
      <c r="C33" s="11" t="s">
        <v>259</v>
      </c>
      <c r="D33" s="259"/>
      <c r="E33" s="259"/>
    </row>
    <row r="34" spans="2:9" ht="31.5" customHeight="1">
      <c r="B34" s="7" t="s">
        <v>27</v>
      </c>
      <c r="C34" s="11" t="s">
        <v>272</v>
      </c>
      <c r="D34" s="259"/>
      <c r="E34" s="259"/>
    </row>
    <row r="35" spans="2:9" ht="14.25">
      <c r="B35" s="6" t="s">
        <v>28</v>
      </c>
      <c r="C35" s="11" t="s">
        <v>272</v>
      </c>
      <c r="D35" s="259"/>
      <c r="E35" s="259"/>
    </row>
    <row r="36" spans="2:9" ht="14.25">
      <c r="B36" s="6" t="s">
        <v>29</v>
      </c>
      <c r="C36" s="11" t="s">
        <v>277</v>
      </c>
      <c r="D36" s="259"/>
      <c r="E36" s="259"/>
    </row>
    <row r="37" spans="2:9" ht="25.5">
      <c r="B37" s="6" t="s">
        <v>30</v>
      </c>
      <c r="C37" s="11"/>
      <c r="D37" s="260" t="s">
        <v>413</v>
      </c>
      <c r="E37" s="261" t="s">
        <v>394</v>
      </c>
    </row>
    <row r="38" spans="2:9" ht="14.25">
      <c r="B38" s="6" t="s">
        <v>31</v>
      </c>
      <c r="C38" s="11" t="s">
        <v>307</v>
      </c>
      <c r="D38" s="259"/>
      <c r="E38" s="259"/>
    </row>
    <row r="39" spans="2:9" ht="14.25">
      <c r="B39" s="6" t="s">
        <v>536</v>
      </c>
      <c r="C39" s="11" t="s">
        <v>320</v>
      </c>
      <c r="D39" s="259"/>
      <c r="E39" s="259"/>
    </row>
    <row r="40" spans="2:9" ht="14.25">
      <c r="B40" s="6" t="s">
        <v>32</v>
      </c>
      <c r="C40" s="11" t="s">
        <v>337</v>
      </c>
      <c r="D40" s="259"/>
      <c r="E40" s="259"/>
    </row>
    <row r="41" spans="2:9" ht="14.25">
      <c r="B41" s="6" t="s">
        <v>33</v>
      </c>
      <c r="C41" s="11" t="s">
        <v>348</v>
      </c>
      <c r="D41" s="259"/>
      <c r="E41" s="259"/>
    </row>
    <row r="42" spans="2:9" ht="14.25">
      <c r="B42" s="12"/>
      <c r="C42" s="9"/>
      <c r="D42" s="264"/>
      <c r="E42" s="264"/>
    </row>
    <row r="43" spans="2:9" ht="14.25">
      <c r="B43" s="6"/>
      <c r="C43" s="50"/>
    </row>
    <row r="44" spans="2:9" ht="14.25">
      <c r="B44" s="6" t="s">
        <v>34</v>
      </c>
      <c r="C44" s="11" t="s">
        <v>349</v>
      </c>
      <c r="I44" s="4" t="s">
        <v>41</v>
      </c>
    </row>
    <row r="45" spans="2:9" ht="14.25">
      <c r="B45" s="6" t="s">
        <v>35</v>
      </c>
      <c r="C45" s="11" t="s">
        <v>353</v>
      </c>
    </row>
    <row r="46" spans="2:9" ht="14.25">
      <c r="B46" s="6" t="s">
        <v>36</v>
      </c>
      <c r="C46" s="11" t="s">
        <v>364</v>
      </c>
    </row>
    <row r="47" spans="2:9" ht="14.25">
      <c r="B47" s="6" t="s">
        <v>37</v>
      </c>
      <c r="C47" s="11" t="s">
        <v>373</v>
      </c>
    </row>
    <row r="48" spans="2:9" ht="14.25">
      <c r="B48" s="6" t="s">
        <v>38</v>
      </c>
      <c r="C48" s="11" t="s">
        <v>385</v>
      </c>
    </row>
    <row r="49" spans="2:5" ht="14.25">
      <c r="B49" s="6" t="s">
        <v>39</v>
      </c>
      <c r="C49" s="11" t="s">
        <v>408</v>
      </c>
    </row>
    <row r="50" spans="2:5" ht="14.25">
      <c r="B50" s="12"/>
      <c r="C50" s="251"/>
      <c r="D50" s="9"/>
      <c r="E50" s="9"/>
    </row>
    <row r="51" spans="2:5" ht="14.25">
      <c r="B51" s="6"/>
      <c r="C51" s="11"/>
    </row>
    <row r="52" spans="2:5" ht="14.25">
      <c r="B52" s="6" t="s">
        <v>40</v>
      </c>
      <c r="C52" s="11" t="s">
        <v>409</v>
      </c>
    </row>
    <row r="53" spans="2:5" ht="14.25">
      <c r="B53" s="12"/>
      <c r="C53" s="9"/>
      <c r="D53" s="9"/>
      <c r="E53" s="9"/>
    </row>
    <row r="54" spans="2:5" ht="14.25">
      <c r="B54" s="8"/>
    </row>
    <row r="55" spans="2:5" ht="25.5">
      <c r="B55" s="6" t="s">
        <v>387</v>
      </c>
      <c r="C55" s="11" t="s">
        <v>415</v>
      </c>
      <c r="D55" s="259"/>
      <c r="E55" s="261" t="s">
        <v>513</v>
      </c>
    </row>
    <row r="56" spans="2:5" ht="14.25">
      <c r="B56" s="6" t="s">
        <v>388</v>
      </c>
      <c r="C56" s="11" t="s">
        <v>416</v>
      </c>
    </row>
    <row r="57" spans="2:5" ht="14.25">
      <c r="B57" s="12"/>
      <c r="C57" s="9"/>
      <c r="D57" s="9"/>
      <c r="E57" s="9"/>
    </row>
    <row r="59" spans="2:5" ht="14.25">
      <c r="B59" s="6" t="s">
        <v>418</v>
      </c>
      <c r="C59" s="11" t="s">
        <v>417</v>
      </c>
    </row>
    <row r="60" spans="2:5" ht="14.25">
      <c r="B60" s="6" t="s">
        <v>419</v>
      </c>
      <c r="C60" s="11" t="s">
        <v>422</v>
      </c>
    </row>
    <row r="61" spans="2:5" ht="14.25">
      <c r="B61" s="6" t="s">
        <v>420</v>
      </c>
      <c r="C61" s="11" t="s">
        <v>424</v>
      </c>
    </row>
    <row r="62" spans="2:5" ht="14.25">
      <c r="B62" s="6" t="s">
        <v>421</v>
      </c>
      <c r="C62" s="11" t="s">
        <v>423</v>
      </c>
    </row>
    <row r="63" spans="2:5">
      <c r="B63" s="252"/>
      <c r="C63" s="9"/>
      <c r="D63" s="9"/>
      <c r="E63" s="9"/>
    </row>
    <row r="65" spans="2:5" ht="14.25">
      <c r="B65" s="6" t="s">
        <v>552</v>
      </c>
      <c r="C65" s="11" t="s">
        <v>668</v>
      </c>
    </row>
    <row r="66" spans="2:5">
      <c r="C66" s="432"/>
    </row>
    <row r="67" spans="2:5" ht="14.25">
      <c r="B67" s="6" t="s">
        <v>554</v>
      </c>
      <c r="C67" s="11" t="s">
        <v>942</v>
      </c>
    </row>
    <row r="68" spans="2:5">
      <c r="C68" s="432"/>
    </row>
    <row r="69" spans="2:5" ht="14.25">
      <c r="B69" s="6" t="s">
        <v>553</v>
      </c>
      <c r="C69" s="11" t="s">
        <v>943</v>
      </c>
    </row>
    <row r="70" spans="2:5">
      <c r="C70" s="432"/>
    </row>
    <row r="71" spans="2:5" ht="14.25">
      <c r="B71" s="6" t="s">
        <v>555</v>
      </c>
      <c r="C71" s="11" t="s">
        <v>944</v>
      </c>
    </row>
    <row r="72" spans="2:5">
      <c r="B72" s="252"/>
      <c r="C72" s="9"/>
      <c r="D72" s="9"/>
      <c r="E72" s="9"/>
    </row>
    <row r="73" spans="2:5" ht="14.25">
      <c r="B73" s="6"/>
      <c r="C73" s="11"/>
    </row>
    <row r="75" spans="2:5" ht="14.25">
      <c r="B75" s="6"/>
      <c r="C75" s="11"/>
    </row>
  </sheetData>
  <hyperlinks>
    <hyperlink ref="C12" location="'1'!A1" display="'1'!A1"/>
    <hyperlink ref="C13" location="'2'!A1" display="Sheet 2"/>
    <hyperlink ref="C17" location="'3'!A1" display="Sheet 3"/>
    <hyperlink ref="C21" location="'4'!A1" display="Sheet 4"/>
    <hyperlink ref="C22" location="'5'!A1" display="Sheet 5"/>
    <hyperlink ref="C23" location="'6'!A1" display="Sheet 6"/>
    <hyperlink ref="C24" location="'7'!A1" display="Sheet 7"/>
    <hyperlink ref="C25" location="'8'!A1" display="Sheet 8"/>
    <hyperlink ref="C26" location="'9'!A1" display="Sheet 9"/>
    <hyperlink ref="C27" location="'10'!A1" display="Sheet 10"/>
    <hyperlink ref="C28" location="'11'!A1" display="Sheet 11"/>
    <hyperlink ref="C29" location="'12'!A1" display="Sheet 12"/>
    <hyperlink ref="C30" location="'13'!A1" display="Sheet 13"/>
    <hyperlink ref="C31" location="'14'!A1" display="Sheet 14"/>
    <hyperlink ref="C33" location="'15'!A1" display="Sheet 15"/>
    <hyperlink ref="C35" location="'16'!A1" display="Sheet 16"/>
    <hyperlink ref="C36" location="'17'!A1" display="Sheet 17"/>
    <hyperlink ref="C38" location="'18'!A1" display="Sheet 18"/>
    <hyperlink ref="C40" location="'20'!A1" display="Sheet 20"/>
    <hyperlink ref="C44" location="'22'!A1" display="Sheet 22"/>
    <hyperlink ref="C45" location="'23'!A1" display="Sheet 23"/>
    <hyperlink ref="C46" location="'24'!A1" display="Sheet 24"/>
    <hyperlink ref="C47" location="'25'!A1" display="Sheet 25"/>
    <hyperlink ref="C48" location="'26'!A1" display="Sheet 26"/>
    <hyperlink ref="C49" location="'27'!A1" display="Sheet 27"/>
    <hyperlink ref="C52" location="'28'!A1" display="Sheet 28"/>
    <hyperlink ref="C41" location="'21'!A1" display="Sheet 21"/>
    <hyperlink ref="C55" location="'29'!A1" display="Sheet 29"/>
    <hyperlink ref="C56" location="'30'!A1" display="Sheet 28"/>
    <hyperlink ref="C59:C62" location="'30'!A1" display="Sheet 28"/>
    <hyperlink ref="C59" location="'31'!A1" display="Sheet 31"/>
    <hyperlink ref="C60" location="'32'!A1" display="Sheet 32"/>
    <hyperlink ref="C61" location="'33'!A1" display="Sheet 33"/>
    <hyperlink ref="C62" location="'34'!A1" display="Sheet 34"/>
    <hyperlink ref="C39" location="'19'!A1" display="Sheet 19"/>
    <hyperlink ref="C34" location="'16'!A1" display="Sheet 16"/>
    <hyperlink ref="C65" location="'35'!A1" display="Sheet 35"/>
    <hyperlink ref="C67" location="'36'!A1" display="Sheet 36"/>
    <hyperlink ref="C69" location="'37'!A1" display="Sheet 37"/>
    <hyperlink ref="C71" location="'38'!A1" display="Sheet 3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0"/>
  <sheetViews>
    <sheetView workbookViewId="0">
      <selection activeCell="E5" sqref="E5"/>
    </sheetView>
  </sheetViews>
  <sheetFormatPr defaultRowHeight="12.75"/>
  <cols>
    <col min="1" max="1" width="3.7109375" style="4" customWidth="1"/>
    <col min="2" max="2" width="5.42578125" style="4" customWidth="1"/>
    <col min="3" max="3" width="40.5703125" style="4" bestFit="1" customWidth="1"/>
    <col min="4" max="4" width="15.28515625" style="4" customWidth="1"/>
    <col min="5" max="5" width="16.5703125" style="4" customWidth="1"/>
    <col min="6" max="8" width="14" style="4" customWidth="1"/>
    <col min="9" max="9" width="15.42578125" style="4" customWidth="1"/>
    <col min="10" max="10" width="9.5703125" style="4" bestFit="1" customWidth="1"/>
    <col min="11" max="16384" width="9.140625" style="4"/>
  </cols>
  <sheetData>
    <row r="1" spans="2:10" ht="21" customHeight="1"/>
    <row r="2" spans="2:10" ht="48" customHeight="1">
      <c r="B2" s="444" t="s">
        <v>184</v>
      </c>
      <c r="C2" s="444"/>
      <c r="D2" s="444"/>
      <c r="E2" s="444"/>
      <c r="F2" s="444"/>
      <c r="G2" s="444"/>
      <c r="H2" s="444"/>
      <c r="I2" s="444"/>
      <c r="J2" s="444"/>
    </row>
    <row r="3" spans="2:10" ht="28.5" customHeight="1">
      <c r="B3" s="54"/>
      <c r="C3" s="56"/>
      <c r="D3" s="454" t="s">
        <v>176</v>
      </c>
      <c r="E3" s="454"/>
      <c r="F3" s="452" t="s">
        <v>177</v>
      </c>
      <c r="G3" s="452" t="s">
        <v>178</v>
      </c>
      <c r="H3" s="452" t="s">
        <v>179</v>
      </c>
      <c r="I3" s="453" t="s">
        <v>180</v>
      </c>
      <c r="J3" s="452" t="s">
        <v>181</v>
      </c>
    </row>
    <row r="4" spans="2:10" ht="28.5">
      <c r="B4" s="27" t="s">
        <v>543</v>
      </c>
      <c r="C4" s="56"/>
      <c r="D4" s="102" t="s">
        <v>182</v>
      </c>
      <c r="E4" s="102" t="s">
        <v>183</v>
      </c>
      <c r="F4" s="452"/>
      <c r="G4" s="452"/>
      <c r="H4" s="452"/>
      <c r="I4" s="453"/>
      <c r="J4" s="452"/>
    </row>
    <row r="5" spans="2:10">
      <c r="B5" s="106">
        <v>1</v>
      </c>
      <c r="C5" s="106" t="s">
        <v>153</v>
      </c>
      <c r="D5" s="107">
        <v>543</v>
      </c>
      <c r="E5" s="107">
        <v>5998</v>
      </c>
      <c r="F5" s="107">
        <v>729</v>
      </c>
      <c r="G5" s="107"/>
      <c r="H5" s="107">
        <v>134</v>
      </c>
      <c r="I5" s="107">
        <v>177</v>
      </c>
      <c r="J5" s="107">
        <f>+D5+E5-F5-G5</f>
        <v>5812</v>
      </c>
    </row>
    <row r="6" spans="2:10">
      <c r="B6" s="106">
        <v>2</v>
      </c>
      <c r="C6" s="106" t="s">
        <v>154</v>
      </c>
      <c r="D6" s="107">
        <v>90</v>
      </c>
      <c r="E6" s="107">
        <v>14822</v>
      </c>
      <c r="F6" s="107">
        <v>275</v>
      </c>
      <c r="G6" s="107"/>
      <c r="H6" s="107">
        <v>37</v>
      </c>
      <c r="I6" s="107">
        <v>22</v>
      </c>
      <c r="J6" s="107">
        <f t="shared" ref="J6:J17" si="0">+D6+E6-F6-G6</f>
        <v>14637</v>
      </c>
    </row>
    <row r="7" spans="2:10">
      <c r="B7" s="106">
        <v>3</v>
      </c>
      <c r="C7" s="106" t="s">
        <v>155</v>
      </c>
      <c r="D7" s="107">
        <v>24</v>
      </c>
      <c r="E7" s="107">
        <v>4882</v>
      </c>
      <c r="F7" s="107">
        <v>14</v>
      </c>
      <c r="G7" s="107"/>
      <c r="H7" s="107">
        <v>2</v>
      </c>
      <c r="I7" s="107">
        <v>-14</v>
      </c>
      <c r="J7" s="107">
        <f t="shared" si="0"/>
        <v>4892</v>
      </c>
    </row>
    <row r="8" spans="2:10">
      <c r="B8" s="106">
        <v>4</v>
      </c>
      <c r="C8" s="106" t="s">
        <v>156</v>
      </c>
      <c r="D8" s="107">
        <v>119</v>
      </c>
      <c r="E8" s="107">
        <v>7132</v>
      </c>
      <c r="F8" s="107">
        <v>130</v>
      </c>
      <c r="G8" s="107"/>
      <c r="H8" s="107">
        <v>11</v>
      </c>
      <c r="I8" s="107">
        <v>-11</v>
      </c>
      <c r="J8" s="107">
        <f t="shared" si="0"/>
        <v>7121</v>
      </c>
    </row>
    <row r="9" spans="2:10">
      <c r="B9" s="106">
        <v>5</v>
      </c>
      <c r="C9" s="106" t="s">
        <v>157</v>
      </c>
      <c r="D9" s="107">
        <v>648</v>
      </c>
      <c r="E9" s="107">
        <v>20649</v>
      </c>
      <c r="F9" s="107">
        <v>479</v>
      </c>
      <c r="G9" s="107"/>
      <c r="H9" s="107">
        <v>85</v>
      </c>
      <c r="I9" s="107">
        <v>30</v>
      </c>
      <c r="J9" s="107">
        <f t="shared" si="0"/>
        <v>20818</v>
      </c>
    </row>
    <row r="10" spans="2:10" ht="12" customHeight="1">
      <c r="B10" s="106">
        <v>6</v>
      </c>
      <c r="C10" s="106" t="s">
        <v>158</v>
      </c>
      <c r="D10" s="107">
        <v>46</v>
      </c>
      <c r="E10" s="107">
        <v>6129</v>
      </c>
      <c r="F10" s="107">
        <v>80</v>
      </c>
      <c r="G10" s="107"/>
      <c r="H10" s="107">
        <v>19</v>
      </c>
      <c r="I10" s="107">
        <v>-70</v>
      </c>
      <c r="J10" s="107">
        <f t="shared" si="0"/>
        <v>6095</v>
      </c>
    </row>
    <row r="11" spans="2:10">
      <c r="B11" s="106">
        <v>7</v>
      </c>
      <c r="C11" s="106" t="s">
        <v>159</v>
      </c>
      <c r="D11" s="107">
        <v>4</v>
      </c>
      <c r="E11" s="107">
        <v>1114</v>
      </c>
      <c r="F11" s="107">
        <v>7</v>
      </c>
      <c r="G11" s="107"/>
      <c r="H11" s="107">
        <v>2</v>
      </c>
      <c r="I11" s="107">
        <v>-5</v>
      </c>
      <c r="J11" s="107">
        <f t="shared" si="0"/>
        <v>1111</v>
      </c>
    </row>
    <row r="12" spans="2:10">
      <c r="B12" s="106">
        <v>8</v>
      </c>
      <c r="C12" s="106" t="s">
        <v>160</v>
      </c>
      <c r="D12" s="107">
        <v>220</v>
      </c>
      <c r="E12" s="107">
        <v>16981</v>
      </c>
      <c r="F12" s="107">
        <v>108</v>
      </c>
      <c r="G12" s="107"/>
      <c r="H12" s="107">
        <v>24</v>
      </c>
      <c r="I12" s="107">
        <v>-25</v>
      </c>
      <c r="J12" s="107">
        <f t="shared" si="0"/>
        <v>17093</v>
      </c>
    </row>
    <row r="13" spans="2:10">
      <c r="B13" s="106">
        <v>9</v>
      </c>
      <c r="C13" s="106" t="s">
        <v>161</v>
      </c>
      <c r="D13" s="107">
        <v>370</v>
      </c>
      <c r="E13" s="107">
        <v>8441</v>
      </c>
      <c r="F13" s="107">
        <v>310</v>
      </c>
      <c r="G13" s="107"/>
      <c r="H13" s="107">
        <v>28</v>
      </c>
      <c r="I13" s="107">
        <v>-75</v>
      </c>
      <c r="J13" s="107">
        <f t="shared" si="0"/>
        <v>8501</v>
      </c>
    </row>
    <row r="14" spans="2:10">
      <c r="B14" s="106">
        <v>10</v>
      </c>
      <c r="C14" s="106" t="s">
        <v>162</v>
      </c>
      <c r="D14" s="107">
        <v>28</v>
      </c>
      <c r="E14" s="107">
        <v>8419</v>
      </c>
      <c r="F14" s="107">
        <v>149</v>
      </c>
      <c r="G14" s="107"/>
      <c r="H14" s="107">
        <v>22</v>
      </c>
      <c r="I14" s="107">
        <v>-30</v>
      </c>
      <c r="J14" s="107">
        <f t="shared" si="0"/>
        <v>8298</v>
      </c>
    </row>
    <row r="15" spans="2:10">
      <c r="B15" s="106">
        <v>11</v>
      </c>
      <c r="C15" s="106" t="s">
        <v>163</v>
      </c>
      <c r="D15" s="107">
        <v>221</v>
      </c>
      <c r="E15" s="107">
        <v>31401</v>
      </c>
      <c r="F15" s="107">
        <v>636</v>
      </c>
      <c r="G15" s="107"/>
      <c r="H15" s="107">
        <v>88</v>
      </c>
      <c r="I15" s="107">
        <v>-121</v>
      </c>
      <c r="J15" s="107">
        <f t="shared" si="0"/>
        <v>30986</v>
      </c>
    </row>
    <row r="16" spans="2:10">
      <c r="B16" s="106">
        <v>12</v>
      </c>
      <c r="C16" s="106" t="s">
        <v>164</v>
      </c>
      <c r="D16" s="107"/>
      <c r="E16" s="107">
        <v>11159</v>
      </c>
      <c r="F16" s="107">
        <v>2</v>
      </c>
      <c r="G16" s="107"/>
      <c r="H16" s="107"/>
      <c r="I16" s="107"/>
      <c r="J16" s="107">
        <f t="shared" si="0"/>
        <v>11157</v>
      </c>
    </row>
    <row r="17" spans="2:10">
      <c r="B17" s="106">
        <v>13</v>
      </c>
      <c r="C17" s="106" t="s">
        <v>165</v>
      </c>
      <c r="D17" s="107"/>
      <c r="E17" s="107">
        <v>9517</v>
      </c>
      <c r="F17" s="82"/>
      <c r="G17" s="107"/>
      <c r="H17" s="82"/>
      <c r="I17" s="82"/>
      <c r="J17" s="107">
        <f t="shared" si="0"/>
        <v>9517</v>
      </c>
    </row>
    <row r="18" spans="2:10" ht="13.5" thickBot="1">
      <c r="B18" s="108"/>
      <c r="C18" s="75" t="s">
        <v>71</v>
      </c>
      <c r="D18" s="76">
        <f t="shared" ref="D18:J18" si="1">SUM(D5:D17)</f>
        <v>2313</v>
      </c>
      <c r="E18" s="76">
        <f>SUM(E5:E17)</f>
        <v>146644</v>
      </c>
      <c r="F18" s="76">
        <f t="shared" si="1"/>
        <v>2919</v>
      </c>
      <c r="G18" s="76">
        <f t="shared" si="1"/>
        <v>0</v>
      </c>
      <c r="H18" s="76">
        <f t="shared" si="1"/>
        <v>452</v>
      </c>
      <c r="I18" s="76">
        <f t="shared" si="1"/>
        <v>-122</v>
      </c>
      <c r="J18" s="76">
        <f t="shared" si="1"/>
        <v>146038</v>
      </c>
    </row>
    <row r="19" spans="2:10">
      <c r="B19" s="57"/>
      <c r="D19" s="58"/>
      <c r="E19" s="58"/>
      <c r="F19" s="58"/>
      <c r="G19" s="58"/>
      <c r="H19" s="58"/>
      <c r="I19" s="58"/>
      <c r="J19" s="58"/>
    </row>
    <row r="20" spans="2:10">
      <c r="B20" s="57"/>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1"/>
  <sheetViews>
    <sheetView workbookViewId="0">
      <selection activeCell="E13" sqref="E13"/>
    </sheetView>
  </sheetViews>
  <sheetFormatPr defaultRowHeight="12.75"/>
  <cols>
    <col min="1" max="1" width="3.7109375" style="4" customWidth="1"/>
    <col min="2" max="2" width="9.140625" style="4"/>
    <col min="3" max="3" width="27" style="4" customWidth="1"/>
    <col min="4" max="4" width="10.140625" style="4" bestFit="1" customWidth="1"/>
    <col min="5" max="5" width="13.140625" style="4" customWidth="1"/>
    <col min="6" max="6" width="17.5703125" style="4" customWidth="1"/>
    <col min="7" max="7" width="15.5703125" style="4" customWidth="1"/>
    <col min="8" max="8" width="14.85546875" style="4" customWidth="1"/>
    <col min="9" max="9" width="17.5703125" style="4" customWidth="1"/>
    <col min="10" max="10" width="13.140625" style="4" customWidth="1"/>
    <col min="11" max="16384" width="9.140625" style="4"/>
  </cols>
  <sheetData>
    <row r="1" spans="2:10" ht="21" customHeight="1"/>
    <row r="2" spans="2:10" ht="48" customHeight="1">
      <c r="B2" s="444" t="s">
        <v>187</v>
      </c>
      <c r="C2" s="444"/>
      <c r="D2" s="444"/>
      <c r="E2" s="444"/>
      <c r="F2" s="444"/>
      <c r="G2" s="444"/>
      <c r="H2" s="444"/>
      <c r="I2" s="444"/>
      <c r="J2" s="444"/>
    </row>
    <row r="3" spans="2:10" ht="14.25">
      <c r="B3" s="54"/>
      <c r="C3" s="56"/>
      <c r="D3" s="454" t="s">
        <v>176</v>
      </c>
      <c r="E3" s="454"/>
      <c r="F3" s="452" t="s">
        <v>177</v>
      </c>
      <c r="G3" s="452" t="s">
        <v>178</v>
      </c>
      <c r="H3" s="452" t="s">
        <v>179</v>
      </c>
      <c r="I3" s="452" t="s">
        <v>180</v>
      </c>
      <c r="J3" s="452" t="s">
        <v>181</v>
      </c>
    </row>
    <row r="4" spans="2:10" ht="36.75" customHeight="1">
      <c r="B4" s="27" t="s">
        <v>543</v>
      </c>
      <c r="C4" s="56"/>
      <c r="D4" s="102" t="s">
        <v>182</v>
      </c>
      <c r="E4" s="103" t="s">
        <v>183</v>
      </c>
      <c r="F4" s="452"/>
      <c r="G4" s="452"/>
      <c r="H4" s="452"/>
      <c r="I4" s="452"/>
      <c r="J4" s="452"/>
    </row>
    <row r="5" spans="2:10">
      <c r="B5" s="109">
        <v>1</v>
      </c>
      <c r="C5" s="110" t="s">
        <v>141</v>
      </c>
      <c r="D5" s="111">
        <f t="shared" ref="D5:I5" si="0">SUM(D6:D9)</f>
        <v>2258</v>
      </c>
      <c r="E5" s="111">
        <f t="shared" si="0"/>
        <v>146563</v>
      </c>
      <c r="F5" s="111">
        <f t="shared" si="0"/>
        <v>2904</v>
      </c>
      <c r="G5" s="111">
        <f t="shared" si="0"/>
        <v>0</v>
      </c>
      <c r="H5" s="111">
        <f t="shared" si="0"/>
        <v>452</v>
      </c>
      <c r="I5" s="111">
        <f t="shared" si="0"/>
        <v>-114</v>
      </c>
      <c r="J5" s="111">
        <f t="shared" ref="J5:J11" si="1">+D5+E5-F5-G5</f>
        <v>145917</v>
      </c>
    </row>
    <row r="6" spans="2:10" s="59" customFormat="1">
      <c r="B6" s="112">
        <v>2</v>
      </c>
      <c r="C6" s="113" t="s">
        <v>142</v>
      </c>
      <c r="D6" s="114">
        <v>2081</v>
      </c>
      <c r="E6" s="114">
        <v>127455</v>
      </c>
      <c r="F6" s="114">
        <v>2783</v>
      </c>
      <c r="G6" s="114"/>
      <c r="H6" s="114">
        <v>382</v>
      </c>
      <c r="I6" s="114">
        <v>-78</v>
      </c>
      <c r="J6" s="114">
        <f t="shared" si="1"/>
        <v>126753</v>
      </c>
    </row>
    <row r="7" spans="2:10" s="59" customFormat="1">
      <c r="B7" s="112">
        <v>3</v>
      </c>
      <c r="C7" s="113" t="s">
        <v>143</v>
      </c>
      <c r="D7" s="114">
        <v>73</v>
      </c>
      <c r="E7" s="114">
        <v>9573</v>
      </c>
      <c r="F7" s="114">
        <v>81</v>
      </c>
      <c r="G7" s="114"/>
      <c r="H7" s="114">
        <v>65</v>
      </c>
      <c r="I7" s="114">
        <v>-29</v>
      </c>
      <c r="J7" s="114">
        <f t="shared" si="1"/>
        <v>9565</v>
      </c>
    </row>
    <row r="8" spans="2:10" s="59" customFormat="1">
      <c r="B8" s="112">
        <v>4</v>
      </c>
      <c r="C8" s="113" t="s">
        <v>188</v>
      </c>
      <c r="D8" s="114">
        <v>69</v>
      </c>
      <c r="E8" s="114">
        <v>3985</v>
      </c>
      <c r="F8" s="114"/>
      <c r="G8" s="114"/>
      <c r="H8" s="114"/>
      <c r="I8" s="114"/>
      <c r="J8" s="114">
        <f t="shared" si="1"/>
        <v>4054</v>
      </c>
    </row>
    <row r="9" spans="2:10" s="59" customFormat="1">
      <c r="B9" s="115">
        <v>5</v>
      </c>
      <c r="C9" s="116" t="s">
        <v>144</v>
      </c>
      <c r="D9" s="117">
        <v>35</v>
      </c>
      <c r="E9" s="117">
        <v>5550</v>
      </c>
      <c r="F9" s="117">
        <v>40</v>
      </c>
      <c r="G9" s="117"/>
      <c r="H9" s="117">
        <v>5</v>
      </c>
      <c r="I9" s="117">
        <v>-7</v>
      </c>
      <c r="J9" s="117">
        <f t="shared" si="1"/>
        <v>5545</v>
      </c>
    </row>
    <row r="10" spans="2:10">
      <c r="B10" s="105">
        <v>6</v>
      </c>
      <c r="C10" s="82" t="s">
        <v>145</v>
      </c>
      <c r="D10" s="107">
        <v>55</v>
      </c>
      <c r="E10" s="107">
        <v>81</v>
      </c>
      <c r="F10" s="107">
        <v>15</v>
      </c>
      <c r="G10" s="107"/>
      <c r="H10" s="107"/>
      <c r="I10" s="107">
        <v>-8</v>
      </c>
      <c r="J10" s="107">
        <f t="shared" si="1"/>
        <v>121</v>
      </c>
    </row>
    <row r="11" spans="2:10" ht="13.5" thickBot="1">
      <c r="B11" s="75"/>
      <c r="C11" s="75" t="s">
        <v>71</v>
      </c>
      <c r="D11" s="76">
        <f>+D10+D5</f>
        <v>2313</v>
      </c>
      <c r="E11" s="76">
        <f t="shared" ref="E11:I11" si="2">+E10+E5</f>
        <v>146644</v>
      </c>
      <c r="F11" s="76">
        <f t="shared" si="2"/>
        <v>2919</v>
      </c>
      <c r="G11" s="76">
        <f t="shared" si="2"/>
        <v>0</v>
      </c>
      <c r="H11" s="76">
        <f t="shared" si="2"/>
        <v>452</v>
      </c>
      <c r="I11" s="76">
        <f t="shared" si="2"/>
        <v>-122</v>
      </c>
      <c r="J11" s="76">
        <f t="shared" si="1"/>
        <v>146038</v>
      </c>
    </row>
  </sheetData>
  <mergeCells count="7">
    <mergeCell ref="B2:J2"/>
    <mergeCell ref="F3:F4"/>
    <mergeCell ref="G3:G4"/>
    <mergeCell ref="H3:H4"/>
    <mergeCell ref="I3:I4"/>
    <mergeCell ref="D3:E3"/>
    <mergeCell ref="J3:J4"/>
  </mergeCells>
  <pageMargins left="0.7" right="0.7" top="0.75" bottom="0.75" header="0.3" footer="0.3"/>
  <ignoredErrors>
    <ignoredError sqref="I5 E5 D5 F5"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7"/>
  <sheetViews>
    <sheetView workbookViewId="0">
      <selection activeCell="B5" sqref="B5"/>
    </sheetView>
  </sheetViews>
  <sheetFormatPr defaultRowHeight="12.75"/>
  <cols>
    <col min="1" max="1" width="3.7109375" style="36" customWidth="1"/>
    <col min="2" max="2" width="9.140625" style="36"/>
    <col min="3" max="3" width="27.5703125" style="36" customWidth="1"/>
    <col min="4" max="6" width="19.85546875" style="36" customWidth="1"/>
    <col min="7" max="7" width="23" style="36" customWidth="1"/>
    <col min="8" max="8" width="19.85546875" style="36" customWidth="1"/>
    <col min="9" max="9" width="13" style="36" customWidth="1"/>
    <col min="10" max="16384" width="9.140625" style="36"/>
  </cols>
  <sheetData>
    <row r="1" spans="2:10" ht="21" customHeight="1"/>
    <row r="2" spans="2:10" ht="48" customHeight="1">
      <c r="B2" s="444" t="s">
        <v>190</v>
      </c>
      <c r="C2" s="444"/>
      <c r="D2" s="444"/>
      <c r="E2" s="444"/>
      <c r="F2" s="444"/>
      <c r="G2" s="444"/>
      <c r="H2" s="444"/>
      <c r="I2" s="444"/>
      <c r="J2" s="444"/>
    </row>
    <row r="3" spans="2:10" ht="12.75" customHeight="1">
      <c r="B3" s="48"/>
      <c r="C3" s="19"/>
      <c r="D3" s="449" t="s">
        <v>194</v>
      </c>
      <c r="E3" s="449"/>
      <c r="F3" s="449"/>
      <c r="G3" s="449"/>
      <c r="H3" s="449"/>
      <c r="I3" s="449"/>
      <c r="J3" s="60"/>
    </row>
    <row r="4" spans="2:10" ht="22.5" customHeight="1">
      <c r="B4" s="27" t="s">
        <v>543</v>
      </c>
      <c r="C4" s="19"/>
      <c r="D4" s="118" t="s">
        <v>195</v>
      </c>
      <c r="E4" s="118" t="s">
        <v>196</v>
      </c>
      <c r="F4" s="118" t="s">
        <v>197</v>
      </c>
      <c r="G4" s="118" t="s">
        <v>198</v>
      </c>
      <c r="H4" s="118" t="s">
        <v>199</v>
      </c>
      <c r="I4" s="118" t="s">
        <v>200</v>
      </c>
      <c r="J4" s="61"/>
    </row>
    <row r="5" spans="2:10">
      <c r="B5" s="73" t="s">
        <v>191</v>
      </c>
      <c r="C5" s="73"/>
      <c r="D5" s="74">
        <v>6252</v>
      </c>
      <c r="E5" s="74">
        <v>76</v>
      </c>
      <c r="F5" s="74">
        <v>7</v>
      </c>
      <c r="G5" s="74">
        <v>60</v>
      </c>
      <c r="H5" s="74">
        <v>29</v>
      </c>
      <c r="I5" s="74"/>
    </row>
    <row r="6" spans="2:10">
      <c r="B6" s="73" t="s">
        <v>192</v>
      </c>
      <c r="C6" s="73"/>
      <c r="D6" s="74"/>
      <c r="E6" s="74"/>
      <c r="F6" s="74"/>
      <c r="G6" s="74"/>
      <c r="H6" s="74"/>
      <c r="I6" s="74"/>
    </row>
    <row r="7" spans="2:10" ht="13.5" thickBot="1">
      <c r="B7" s="75" t="s">
        <v>193</v>
      </c>
      <c r="C7" s="75"/>
      <c r="D7" s="76">
        <f>SUM(D5:D6)</f>
        <v>6252</v>
      </c>
      <c r="E7" s="76">
        <f t="shared" ref="E7:I7" si="0">SUM(E5:E6)</f>
        <v>76</v>
      </c>
      <c r="F7" s="76">
        <f t="shared" si="0"/>
        <v>7</v>
      </c>
      <c r="G7" s="76">
        <f t="shared" si="0"/>
        <v>60</v>
      </c>
      <c r="H7" s="76">
        <f t="shared" si="0"/>
        <v>29</v>
      </c>
      <c r="I7" s="76">
        <f t="shared" si="0"/>
        <v>0</v>
      </c>
    </row>
  </sheetData>
  <mergeCells count="2">
    <mergeCell ref="B2:J2"/>
    <mergeCell ref="D3:I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9"/>
  <sheetViews>
    <sheetView workbookViewId="0">
      <selection activeCell="B6" sqref="B6"/>
    </sheetView>
  </sheetViews>
  <sheetFormatPr defaultRowHeight="12.75"/>
  <cols>
    <col min="1" max="1" width="3.7109375" style="36" customWidth="1"/>
    <col min="2" max="2" width="9.140625" style="36"/>
    <col min="3" max="3" width="26" style="36" bestFit="1" customWidth="1"/>
    <col min="4" max="4" width="10.28515625" style="36" bestFit="1" customWidth="1"/>
    <col min="5" max="5" width="23.7109375" style="36" customWidth="1"/>
    <col min="6" max="6" width="17.140625" style="36" customWidth="1"/>
    <col min="7" max="7" width="9.28515625" style="36" bestFit="1" customWidth="1"/>
    <col min="8" max="8" width="13.140625" style="36" customWidth="1"/>
    <col min="9" max="9" width="11.85546875" style="36" customWidth="1"/>
    <col min="10" max="10" width="12.7109375" style="36" customWidth="1"/>
    <col min="11" max="11" width="13.28515625" style="36" customWidth="1"/>
    <col min="12" max="12" width="12.5703125" style="36" customWidth="1"/>
    <col min="13" max="13" width="10.28515625" style="36" customWidth="1"/>
    <col min="14" max="14" width="18.42578125" style="36" customWidth="1"/>
    <col min="15" max="15" width="15.5703125" style="36" customWidth="1"/>
    <col min="16" max="16" width="15.85546875" style="36" customWidth="1"/>
    <col min="17" max="16384" width="9.140625" style="36"/>
  </cols>
  <sheetData>
    <row r="1" spans="2:16" ht="21" customHeight="1"/>
    <row r="2" spans="2:16" ht="48" customHeight="1">
      <c r="B2" s="444" t="s">
        <v>202</v>
      </c>
      <c r="C2" s="444"/>
      <c r="D2" s="444"/>
      <c r="E2" s="444"/>
      <c r="F2" s="444"/>
      <c r="G2" s="444"/>
      <c r="H2" s="444"/>
      <c r="I2" s="444"/>
      <c r="J2" s="444"/>
    </row>
    <row r="3" spans="2:16" ht="36" customHeight="1">
      <c r="B3" s="56"/>
      <c r="C3" s="56"/>
      <c r="D3" s="123"/>
      <c r="E3" s="466" t="s">
        <v>203</v>
      </c>
      <c r="F3" s="466"/>
      <c r="G3" s="466"/>
      <c r="H3" s="466"/>
      <c r="I3" s="466"/>
      <c r="J3" s="466"/>
      <c r="K3" s="457" t="s">
        <v>204</v>
      </c>
      <c r="L3" s="458"/>
      <c r="M3" s="458"/>
      <c r="N3" s="458"/>
      <c r="O3" s="457" t="s">
        <v>205</v>
      </c>
      <c r="P3" s="458"/>
    </row>
    <row r="4" spans="2:16" ht="21" customHeight="1">
      <c r="B4" s="56"/>
      <c r="C4" s="56"/>
      <c r="D4" s="120"/>
      <c r="E4" s="463" t="s">
        <v>206</v>
      </c>
      <c r="F4" s="455" t="s">
        <v>207</v>
      </c>
      <c r="G4" s="121"/>
      <c r="H4" s="465" t="s">
        <v>208</v>
      </c>
      <c r="I4" s="465"/>
      <c r="J4" s="465"/>
      <c r="K4" s="459" t="s">
        <v>209</v>
      </c>
      <c r="L4" s="460"/>
      <c r="M4" s="461" t="s">
        <v>210</v>
      </c>
      <c r="N4" s="462"/>
      <c r="O4" s="463" t="s">
        <v>211</v>
      </c>
      <c r="P4" s="463" t="s">
        <v>212</v>
      </c>
    </row>
    <row r="5" spans="2:16" ht="31.5" customHeight="1">
      <c r="B5" s="27" t="s">
        <v>543</v>
      </c>
      <c r="C5" s="56"/>
      <c r="D5" s="120"/>
      <c r="E5" s="464"/>
      <c r="F5" s="456"/>
      <c r="G5" s="120"/>
      <c r="H5" s="122" t="s">
        <v>213</v>
      </c>
      <c r="I5" s="119" t="s">
        <v>214</v>
      </c>
      <c r="J5" s="119" t="s">
        <v>215</v>
      </c>
      <c r="K5" s="120"/>
      <c r="L5" s="122" t="s">
        <v>215</v>
      </c>
      <c r="M5" s="120"/>
      <c r="N5" s="122" t="s">
        <v>215</v>
      </c>
      <c r="O5" s="464"/>
      <c r="P5" s="464"/>
    </row>
    <row r="6" spans="2:16">
      <c r="B6" s="124" t="s">
        <v>216</v>
      </c>
      <c r="C6" s="73" t="s">
        <v>192</v>
      </c>
      <c r="D6" s="125"/>
      <c r="E6" s="125"/>
      <c r="F6" s="126"/>
      <c r="G6" s="125"/>
      <c r="H6" s="125"/>
      <c r="I6" s="73"/>
      <c r="J6" s="73"/>
      <c r="K6" s="125"/>
      <c r="L6" s="126"/>
      <c r="M6" s="125"/>
      <c r="N6" s="126"/>
      <c r="O6" s="125"/>
      <c r="P6" s="126"/>
    </row>
    <row r="7" spans="2:16">
      <c r="B7" s="124" t="s">
        <v>217</v>
      </c>
      <c r="C7" s="73" t="s">
        <v>219</v>
      </c>
      <c r="D7" s="127">
        <v>76352</v>
      </c>
      <c r="E7" s="128">
        <v>153</v>
      </c>
      <c r="F7" s="129">
        <v>150</v>
      </c>
      <c r="G7" s="127">
        <v>2883</v>
      </c>
      <c r="H7" s="127">
        <v>2022</v>
      </c>
      <c r="I7" s="74">
        <v>815</v>
      </c>
      <c r="J7" s="74">
        <v>1797</v>
      </c>
      <c r="K7" s="127">
        <v>-1171</v>
      </c>
      <c r="L7" s="130">
        <v>-36</v>
      </c>
      <c r="M7" s="127">
        <v>-1580</v>
      </c>
      <c r="N7" s="130">
        <v>-993</v>
      </c>
      <c r="O7" s="127">
        <v>541</v>
      </c>
      <c r="P7" s="130">
        <v>99</v>
      </c>
    </row>
    <row r="8" spans="2:16" ht="13.5" thickBot="1">
      <c r="B8" s="135" t="s">
        <v>218</v>
      </c>
      <c r="C8" s="136" t="s">
        <v>220</v>
      </c>
      <c r="D8" s="137">
        <v>13881</v>
      </c>
      <c r="E8" s="137"/>
      <c r="F8" s="138">
        <v>3</v>
      </c>
      <c r="G8" s="137">
        <v>225</v>
      </c>
      <c r="H8" s="137">
        <v>136</v>
      </c>
      <c r="I8" s="139"/>
      <c r="J8" s="139">
        <v>90</v>
      </c>
      <c r="K8" s="137">
        <v>-52</v>
      </c>
      <c r="L8" s="138"/>
      <c r="M8" s="137">
        <v>-120</v>
      </c>
      <c r="N8" s="138"/>
      <c r="O8" s="137"/>
      <c r="P8" s="138"/>
    </row>
    <row r="9" spans="2:16">
      <c r="D9" s="62"/>
      <c r="E9" s="62"/>
      <c r="F9" s="62"/>
      <c r="G9" s="62"/>
      <c r="H9" s="62"/>
      <c r="I9" s="62"/>
      <c r="J9" s="62"/>
      <c r="K9" s="62"/>
      <c r="L9" s="62"/>
      <c r="M9" s="62"/>
      <c r="N9" s="62"/>
      <c r="O9" s="62"/>
      <c r="P9" s="62"/>
    </row>
  </sheetData>
  <mergeCells count="11">
    <mergeCell ref="F4:F5"/>
    <mergeCell ref="B2:J2"/>
    <mergeCell ref="K3:N3"/>
    <mergeCell ref="O3:P3"/>
    <mergeCell ref="K4:L4"/>
    <mergeCell ref="M4:N4"/>
    <mergeCell ref="O4:O5"/>
    <mergeCell ref="P4:P5"/>
    <mergeCell ref="E4:E5"/>
    <mergeCell ref="H4:J4"/>
    <mergeCell ref="E3:J3"/>
  </mergeCells>
  <pageMargins left="0.7" right="0.7" top="0.75" bottom="0.75" header="0.3" footer="0.3"/>
  <ignoredErrors>
    <ignoredError sqref="B6:B8"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workbookViewId="0">
      <selection activeCell="E25" sqref="E25"/>
    </sheetView>
  </sheetViews>
  <sheetFormatPr defaultRowHeight="12.75"/>
  <cols>
    <col min="1" max="1" width="3.7109375" style="36" customWidth="1"/>
    <col min="2" max="2" width="7" style="36" customWidth="1"/>
    <col min="3" max="3" width="72.28515625" style="36" bestFit="1" customWidth="1"/>
    <col min="4" max="4" width="14.85546875" style="36" customWidth="1"/>
    <col min="5" max="5" width="14.28515625" style="36" customWidth="1"/>
    <col min="6" max="16384" width="9.140625" style="36"/>
  </cols>
  <sheetData>
    <row r="1" spans="2:10" ht="21" customHeight="1"/>
    <row r="2" spans="2:10" ht="48" customHeight="1">
      <c r="B2" s="444" t="s">
        <v>227</v>
      </c>
      <c r="C2" s="444"/>
      <c r="D2" s="444"/>
      <c r="E2" s="444"/>
      <c r="F2" s="444"/>
      <c r="G2" s="444"/>
      <c r="H2" s="444"/>
      <c r="I2" s="444"/>
      <c r="J2" s="444"/>
    </row>
    <row r="3" spans="2:10" ht="48" customHeight="1">
      <c r="B3" s="27" t="s">
        <v>543</v>
      </c>
      <c r="C3" s="19"/>
      <c r="D3" s="48" t="s">
        <v>228</v>
      </c>
      <c r="E3" s="48" t="s">
        <v>229</v>
      </c>
    </row>
    <row r="4" spans="2:10" s="131" customFormat="1">
      <c r="B4" s="133">
        <v>1</v>
      </c>
      <c r="C4" s="147" t="s">
        <v>231</v>
      </c>
      <c r="D4" s="132">
        <v>3058487</v>
      </c>
      <c r="E4" s="132"/>
    </row>
    <row r="5" spans="2:10">
      <c r="B5" s="134">
        <v>2</v>
      </c>
      <c r="C5" s="46" t="s">
        <v>232</v>
      </c>
      <c r="D5" s="74">
        <v>1110764</v>
      </c>
      <c r="E5" s="74"/>
    </row>
    <row r="6" spans="2:10">
      <c r="B6" s="134">
        <v>3</v>
      </c>
      <c r="C6" s="46" t="s">
        <v>233</v>
      </c>
      <c r="D6" s="74">
        <v>1199219</v>
      </c>
      <c r="E6" s="74"/>
    </row>
    <row r="7" spans="2:10">
      <c r="B7" s="134">
        <v>4</v>
      </c>
      <c r="C7" s="46" t="s">
        <v>234</v>
      </c>
      <c r="D7" s="74"/>
      <c r="E7" s="74"/>
    </row>
    <row r="8" spans="2:10">
      <c r="B8" s="134">
        <v>5</v>
      </c>
      <c r="C8" s="46" t="s">
        <v>235</v>
      </c>
      <c r="D8" s="74"/>
      <c r="E8" s="74"/>
    </row>
    <row r="9" spans="2:10">
      <c r="B9" s="134">
        <v>6</v>
      </c>
      <c r="C9" s="46" t="s">
        <v>236</v>
      </c>
      <c r="D9" s="74"/>
      <c r="E9" s="74"/>
    </row>
    <row r="10" spans="2:10">
      <c r="B10" s="134">
        <v>7</v>
      </c>
      <c r="C10" s="46" t="s">
        <v>386</v>
      </c>
      <c r="D10" s="74"/>
      <c r="E10" s="74"/>
    </row>
    <row r="11" spans="2:10">
      <c r="B11" s="134">
        <v>8</v>
      </c>
      <c r="C11" s="46" t="s">
        <v>237</v>
      </c>
      <c r="D11" s="74">
        <v>-261205</v>
      </c>
      <c r="E11" s="74"/>
    </row>
    <row r="12" spans="2:10" s="131" customFormat="1">
      <c r="B12" s="159">
        <v>9</v>
      </c>
      <c r="C12" s="160" t="s">
        <v>230</v>
      </c>
      <c r="D12" s="161">
        <f>+D4+D5-D6-D7+D8+D9+D10+D11</f>
        <v>2708827</v>
      </c>
      <c r="E12" s="161"/>
    </row>
    <row r="13" spans="2:10">
      <c r="B13" s="134">
        <v>10</v>
      </c>
      <c r="C13" s="46" t="s">
        <v>238</v>
      </c>
      <c r="D13" s="74">
        <v>106431</v>
      </c>
      <c r="E13" s="74"/>
    </row>
    <row r="14" spans="2:10" ht="13.5" thickBot="1">
      <c r="B14" s="140">
        <v>11</v>
      </c>
      <c r="C14" s="149" t="s">
        <v>239</v>
      </c>
      <c r="D14" s="139">
        <v>164673</v>
      </c>
      <c r="E14" s="139"/>
    </row>
  </sheetData>
  <mergeCells count="1">
    <mergeCell ref="B2:J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6"/>
  <sheetViews>
    <sheetView workbookViewId="0">
      <selection activeCell="E24" sqref="E24"/>
    </sheetView>
  </sheetViews>
  <sheetFormatPr defaultRowHeight="12.75"/>
  <cols>
    <col min="1" max="1" width="3.7109375" style="36" customWidth="1"/>
    <col min="2" max="2" width="6.140625" style="36" customWidth="1"/>
    <col min="3" max="3" width="75.7109375" style="36" customWidth="1"/>
    <col min="4" max="4" width="19.5703125" style="36" customWidth="1"/>
    <col min="5" max="5" width="7.140625" style="36" customWidth="1"/>
    <col min="6" max="16384" width="9.140625" style="36"/>
  </cols>
  <sheetData>
    <row r="1" spans="2:9" ht="21" customHeight="1"/>
    <row r="2" spans="2:9" ht="48" customHeight="1">
      <c r="B2" s="444" t="s">
        <v>542</v>
      </c>
      <c r="C2" s="444"/>
      <c r="D2" s="444"/>
      <c r="E2" s="444"/>
      <c r="F2" s="444"/>
      <c r="G2" s="444"/>
      <c r="H2" s="444"/>
      <c r="I2" s="444"/>
    </row>
    <row r="3" spans="2:9" ht="37.5" customHeight="1">
      <c r="B3" s="27" t="s">
        <v>543</v>
      </c>
      <c r="C3" s="19"/>
      <c r="D3" s="48" t="s">
        <v>245</v>
      </c>
    </row>
    <row r="4" spans="2:9" s="131" customFormat="1">
      <c r="B4" s="133">
        <v>1</v>
      </c>
      <c r="C4" s="144" t="s">
        <v>231</v>
      </c>
      <c r="D4" s="132">
        <v>1494</v>
      </c>
      <c r="E4" s="191"/>
      <c r="F4" s="191"/>
      <c r="G4" s="191"/>
      <c r="H4" s="191"/>
    </row>
    <row r="5" spans="2:9">
      <c r="B5" s="134">
        <v>2</v>
      </c>
      <c r="C5" s="145" t="s">
        <v>241</v>
      </c>
      <c r="D5" s="74">
        <v>1141</v>
      </c>
      <c r="E5" s="73"/>
      <c r="F5" s="73"/>
      <c r="G5" s="73"/>
      <c r="H5" s="73"/>
    </row>
    <row r="6" spans="2:9">
      <c r="B6" s="134">
        <v>3</v>
      </c>
      <c r="C6" s="145" t="s">
        <v>242</v>
      </c>
      <c r="D6" s="74">
        <v>249</v>
      </c>
      <c r="E6" s="73"/>
      <c r="F6" s="73"/>
      <c r="G6" s="73"/>
      <c r="H6" s="73"/>
    </row>
    <row r="7" spans="2:9">
      <c r="B7" s="134">
        <v>4</v>
      </c>
      <c r="C7" s="145" t="s">
        <v>243</v>
      </c>
      <c r="D7" s="74">
        <v>-423</v>
      </c>
      <c r="E7" s="73"/>
      <c r="F7" s="73"/>
      <c r="G7" s="73"/>
      <c r="H7" s="73"/>
    </row>
    <row r="8" spans="2:9">
      <c r="B8" s="134">
        <v>5</v>
      </c>
      <c r="C8" s="145" t="s">
        <v>244</v>
      </c>
      <c r="D8" s="74">
        <v>57</v>
      </c>
      <c r="E8" s="73"/>
      <c r="F8" s="73"/>
      <c r="G8" s="73"/>
      <c r="H8" s="73"/>
    </row>
    <row r="9" spans="2:9" s="131" customFormat="1" ht="13.5" thickBot="1">
      <c r="B9" s="190">
        <v>6</v>
      </c>
      <c r="C9" s="146" t="s">
        <v>230</v>
      </c>
      <c r="D9" s="76">
        <f>+D4+D5-D6+D7+D8</f>
        <v>2020</v>
      </c>
      <c r="E9" s="191"/>
      <c r="F9" s="191"/>
      <c r="G9" s="191"/>
      <c r="H9" s="191"/>
    </row>
    <row r="10" spans="2:9">
      <c r="B10" s="73"/>
      <c r="C10" s="73"/>
      <c r="D10" s="73"/>
      <c r="E10" s="73"/>
      <c r="F10" s="73"/>
      <c r="G10" s="73"/>
      <c r="H10" s="73"/>
    </row>
    <row r="11" spans="2:9">
      <c r="B11" s="73"/>
      <c r="C11" s="73"/>
      <c r="D11" s="73"/>
      <c r="E11" s="73"/>
      <c r="F11" s="73"/>
      <c r="G11" s="73"/>
      <c r="H11" s="73"/>
    </row>
    <row r="16" spans="2:9">
      <c r="C16" s="36" t="s">
        <v>41</v>
      </c>
    </row>
  </sheetData>
  <mergeCells count="1">
    <mergeCell ref="B2:I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0"/>
  <sheetViews>
    <sheetView workbookViewId="0">
      <selection activeCell="G14" sqref="G14"/>
    </sheetView>
  </sheetViews>
  <sheetFormatPr defaultRowHeight="12.75"/>
  <cols>
    <col min="1" max="1" width="3.7109375" style="36" customWidth="1"/>
    <col min="2" max="2" width="9.140625" style="36"/>
    <col min="3" max="3" width="36.7109375" style="36" customWidth="1"/>
    <col min="4" max="4" width="9.140625" style="36"/>
    <col min="5" max="9" width="14.42578125" style="36" customWidth="1"/>
    <col min="10" max="16384" width="9.140625" style="36"/>
  </cols>
  <sheetData>
    <row r="1" spans="2:9" ht="21" customHeight="1"/>
    <row r="2" spans="2:9" ht="48" customHeight="1">
      <c r="B2" s="444" t="s">
        <v>251</v>
      </c>
      <c r="C2" s="444"/>
      <c r="D2" s="444"/>
      <c r="E2" s="444"/>
      <c r="F2" s="444"/>
      <c r="G2" s="444"/>
      <c r="H2" s="444"/>
      <c r="I2" s="444"/>
    </row>
    <row r="3" spans="2:9" ht="66.75" customHeight="1">
      <c r="B3" s="27" t="s">
        <v>543</v>
      </c>
      <c r="C3" s="19"/>
      <c r="D3" s="19"/>
      <c r="E3" s="20" t="s">
        <v>254</v>
      </c>
      <c r="F3" s="20" t="s">
        <v>255</v>
      </c>
      <c r="G3" s="20" t="s">
        <v>256</v>
      </c>
      <c r="H3" s="20" t="s">
        <v>257</v>
      </c>
      <c r="I3" s="20" t="s">
        <v>258</v>
      </c>
    </row>
    <row r="4" spans="2:9">
      <c r="B4" s="134">
        <v>1</v>
      </c>
      <c r="C4" s="46" t="s">
        <v>252</v>
      </c>
      <c r="D4" s="74"/>
      <c r="E4" s="74">
        <v>97649</v>
      </c>
      <c r="F4" s="62">
        <v>48388</v>
      </c>
      <c r="G4" s="62">
        <v>21934</v>
      </c>
      <c r="H4" s="62">
        <v>975</v>
      </c>
      <c r="I4" s="62"/>
    </row>
    <row r="5" spans="2:9">
      <c r="B5" s="134">
        <v>2</v>
      </c>
      <c r="C5" s="46" t="s">
        <v>253</v>
      </c>
      <c r="D5" s="74"/>
      <c r="E5" s="74"/>
      <c r="F5" s="62"/>
      <c r="G5" s="62"/>
      <c r="H5" s="62"/>
      <c r="I5" s="62"/>
    </row>
    <row r="6" spans="2:9" s="131" customFormat="1">
      <c r="B6" s="159">
        <v>3</v>
      </c>
      <c r="C6" s="160" t="s">
        <v>193</v>
      </c>
      <c r="D6" s="161"/>
      <c r="E6" s="161">
        <f>SUM(E4:E5)</f>
        <v>97649</v>
      </c>
      <c r="F6" s="161">
        <f t="shared" ref="F6:H6" si="0">SUM(F4:F5)</f>
        <v>48388</v>
      </c>
      <c r="G6" s="161">
        <f t="shared" si="0"/>
        <v>21934</v>
      </c>
      <c r="H6" s="161">
        <f t="shared" si="0"/>
        <v>975</v>
      </c>
      <c r="I6" s="161"/>
    </row>
    <row r="7" spans="2:9" ht="13.5" thickBot="1">
      <c r="B7" s="141">
        <v>4</v>
      </c>
      <c r="C7" s="162" t="s">
        <v>213</v>
      </c>
      <c r="D7" s="142"/>
      <c r="E7" s="142">
        <v>770</v>
      </c>
      <c r="F7" s="143">
        <v>1108</v>
      </c>
      <c r="G7" s="143">
        <v>72</v>
      </c>
      <c r="H7" s="143">
        <v>49</v>
      </c>
      <c r="I7" s="143"/>
    </row>
    <row r="8" spans="2:9">
      <c r="B8" s="134"/>
      <c r="C8" s="46"/>
      <c r="D8" s="74"/>
      <c r="E8" s="74"/>
    </row>
    <row r="9" spans="2:9">
      <c r="B9" s="134"/>
      <c r="C9" s="46"/>
      <c r="D9" s="74"/>
      <c r="E9" s="74"/>
    </row>
    <row r="10" spans="2:9">
      <c r="B10" s="134"/>
      <c r="C10" s="148"/>
      <c r="D10" s="74"/>
      <c r="E10" s="74"/>
    </row>
  </sheetData>
  <mergeCells count="1">
    <mergeCell ref="B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3"/>
  <sheetViews>
    <sheetView workbookViewId="0">
      <selection activeCell="J21" sqref="J21"/>
    </sheetView>
  </sheetViews>
  <sheetFormatPr defaultRowHeight="12.75"/>
  <cols>
    <col min="1" max="1" width="3.7109375" style="55" customWidth="1"/>
    <col min="2" max="2" width="4.140625" style="55" customWidth="1"/>
    <col min="3" max="3" width="54" style="55" customWidth="1"/>
    <col min="4" max="4" width="14.28515625" style="55" customWidth="1"/>
    <col min="5" max="5" width="13.5703125" style="55" customWidth="1"/>
    <col min="6" max="6" width="2.85546875" style="55" customWidth="1"/>
    <col min="7" max="8" width="14.28515625" style="55" customWidth="1"/>
    <col min="9" max="9" width="2.5703125" style="55" customWidth="1"/>
    <col min="10" max="12" width="14.28515625" style="55" customWidth="1"/>
    <col min="13" max="13" width="11.28515625" style="55" bestFit="1" customWidth="1"/>
    <col min="14" max="16384" width="9.140625" style="55"/>
  </cols>
  <sheetData>
    <row r="1" spans="1:11" ht="21" customHeight="1">
      <c r="A1" s="36"/>
      <c r="B1" s="36"/>
      <c r="C1" s="36"/>
      <c r="D1" s="36"/>
      <c r="E1" s="36"/>
      <c r="F1" s="36"/>
      <c r="G1" s="36"/>
      <c r="H1" s="36"/>
      <c r="I1" s="36"/>
    </row>
    <row r="2" spans="1:11" ht="48.75" customHeight="1">
      <c r="A2" s="52"/>
      <c r="B2" s="444" t="s">
        <v>260</v>
      </c>
      <c r="C2" s="444"/>
      <c r="D2" s="444"/>
      <c r="E2" s="444"/>
      <c r="F2" s="444"/>
      <c r="G2" s="444"/>
      <c r="H2" s="444"/>
      <c r="I2" s="444"/>
      <c r="J2" s="444"/>
    </row>
    <row r="3" spans="1:11" ht="42.75" customHeight="1">
      <c r="A3" s="163"/>
      <c r="B3" s="167" t="s">
        <v>543</v>
      </c>
      <c r="C3" s="19"/>
      <c r="D3" s="467" t="s">
        <v>261</v>
      </c>
      <c r="E3" s="467"/>
      <c r="F3" s="104"/>
      <c r="G3" s="467" t="s">
        <v>262</v>
      </c>
      <c r="H3" s="467"/>
      <c r="I3" s="104"/>
      <c r="J3" s="467" t="s">
        <v>263</v>
      </c>
      <c r="K3" s="467"/>
    </row>
    <row r="4" spans="1:11" ht="25.5" customHeight="1">
      <c r="A4" s="134"/>
      <c r="B4" s="165"/>
      <c r="C4" s="168" t="s">
        <v>264</v>
      </c>
      <c r="D4" s="64" t="s">
        <v>265</v>
      </c>
      <c r="E4" s="64" t="s">
        <v>266</v>
      </c>
      <c r="F4" s="64"/>
      <c r="G4" s="64" t="s">
        <v>265</v>
      </c>
      <c r="H4" s="64" t="s">
        <v>266</v>
      </c>
      <c r="I4" s="64"/>
      <c r="J4" s="64" t="s">
        <v>95</v>
      </c>
      <c r="K4" s="253" t="s">
        <v>519</v>
      </c>
    </row>
    <row r="5" spans="1:11">
      <c r="A5" s="134"/>
      <c r="B5" s="46">
        <v>1</v>
      </c>
      <c r="C5" s="63" t="s">
        <v>115</v>
      </c>
      <c r="D5" s="74">
        <v>10385</v>
      </c>
      <c r="E5" s="74">
        <v>394</v>
      </c>
      <c r="F5" s="74"/>
      <c r="G5" s="74">
        <v>11001</v>
      </c>
      <c r="H5" s="74"/>
      <c r="I5" s="74"/>
      <c r="J5" s="74">
        <v>5</v>
      </c>
      <c r="K5" s="74"/>
    </row>
    <row r="6" spans="1:11">
      <c r="A6" s="133"/>
      <c r="B6" s="46">
        <v>2</v>
      </c>
      <c r="C6" s="63" t="s">
        <v>267</v>
      </c>
      <c r="D6" s="74">
        <v>315</v>
      </c>
      <c r="E6" s="74">
        <v>63</v>
      </c>
      <c r="F6" s="74"/>
      <c r="G6" s="74">
        <v>318</v>
      </c>
      <c r="H6" s="74">
        <v>1</v>
      </c>
      <c r="I6" s="74"/>
      <c r="J6" s="74">
        <v>5</v>
      </c>
      <c r="K6" s="74">
        <v>2</v>
      </c>
    </row>
    <row r="7" spans="1:11">
      <c r="A7" s="134"/>
      <c r="B7" s="46">
        <v>3</v>
      </c>
      <c r="C7" s="63" t="s">
        <v>129</v>
      </c>
      <c r="D7" s="74"/>
      <c r="E7" s="74"/>
      <c r="F7" s="74"/>
      <c r="G7" s="74"/>
      <c r="H7" s="74"/>
      <c r="I7" s="74"/>
      <c r="J7" s="74"/>
      <c r="K7" s="74"/>
    </row>
    <row r="8" spans="1:11">
      <c r="B8" s="46">
        <v>4</v>
      </c>
      <c r="C8" s="63" t="s">
        <v>130</v>
      </c>
      <c r="D8" s="74"/>
      <c r="E8" s="74"/>
      <c r="F8" s="74"/>
      <c r="G8" s="74"/>
      <c r="H8" s="74"/>
      <c r="I8" s="74"/>
      <c r="J8" s="74"/>
      <c r="K8" s="74"/>
    </row>
    <row r="9" spans="1:11">
      <c r="B9" s="46">
        <v>5</v>
      </c>
      <c r="C9" s="63" t="s">
        <v>131</v>
      </c>
      <c r="D9" s="74"/>
      <c r="E9" s="74"/>
      <c r="F9" s="74"/>
      <c r="G9" s="74"/>
      <c r="H9" s="74"/>
      <c r="I9" s="74"/>
      <c r="J9" s="74"/>
      <c r="K9" s="74"/>
    </row>
    <row r="10" spans="1:11">
      <c r="B10" s="46">
        <v>6</v>
      </c>
      <c r="C10" s="63" t="s">
        <v>116</v>
      </c>
      <c r="D10" s="74">
        <v>7519</v>
      </c>
      <c r="E10" s="74">
        <v>1190</v>
      </c>
      <c r="F10" s="74"/>
      <c r="G10" s="74">
        <v>2941</v>
      </c>
      <c r="H10" s="74">
        <v>85</v>
      </c>
      <c r="I10" s="74"/>
      <c r="J10" s="74">
        <v>647</v>
      </c>
      <c r="K10" s="74">
        <v>21</v>
      </c>
    </row>
    <row r="11" spans="1:11">
      <c r="B11" s="46">
        <v>7</v>
      </c>
      <c r="C11" s="63" t="s">
        <v>117</v>
      </c>
      <c r="D11" s="74">
        <v>30</v>
      </c>
      <c r="E11" s="74">
        <v>441</v>
      </c>
      <c r="F11" s="74"/>
      <c r="G11" s="74">
        <v>30</v>
      </c>
      <c r="H11" s="74">
        <v>283</v>
      </c>
      <c r="I11" s="74"/>
      <c r="J11" s="74">
        <v>312</v>
      </c>
      <c r="K11" s="74">
        <v>100</v>
      </c>
    </row>
    <row r="12" spans="1:11">
      <c r="B12" s="46">
        <v>8</v>
      </c>
      <c r="C12" s="63" t="s">
        <v>120</v>
      </c>
      <c r="D12" s="74">
        <v>1101</v>
      </c>
      <c r="E12" s="74">
        <v>2</v>
      </c>
      <c r="F12" s="74"/>
      <c r="G12" s="74">
        <v>1104</v>
      </c>
      <c r="H12" s="74"/>
      <c r="I12" s="74"/>
      <c r="J12" s="74">
        <v>827</v>
      </c>
      <c r="K12" s="74">
        <v>75</v>
      </c>
    </row>
    <row r="13" spans="1:11">
      <c r="B13" s="46">
        <v>9</v>
      </c>
      <c r="C13" s="63" t="s">
        <v>132</v>
      </c>
      <c r="D13" s="74"/>
      <c r="E13" s="74"/>
      <c r="F13" s="74"/>
      <c r="G13" s="74"/>
      <c r="H13" s="74"/>
      <c r="I13" s="74"/>
      <c r="J13" s="74"/>
      <c r="K13" s="74"/>
    </row>
    <row r="14" spans="1:11">
      <c r="B14" s="46">
        <v>10</v>
      </c>
      <c r="C14" s="63" t="s">
        <v>133</v>
      </c>
      <c r="D14" s="74">
        <v>2</v>
      </c>
      <c r="E14" s="74"/>
      <c r="F14" s="74"/>
      <c r="G14" s="74">
        <v>2</v>
      </c>
      <c r="H14" s="74"/>
      <c r="I14" s="74"/>
      <c r="J14" s="74">
        <v>2</v>
      </c>
      <c r="K14" s="74">
        <v>142</v>
      </c>
    </row>
    <row r="15" spans="1:11">
      <c r="B15" s="46">
        <v>11</v>
      </c>
      <c r="C15" s="63" t="s">
        <v>268</v>
      </c>
      <c r="D15" s="74"/>
      <c r="E15" s="74"/>
      <c r="F15" s="74"/>
      <c r="G15" s="74"/>
      <c r="H15" s="74"/>
      <c r="I15" s="74"/>
      <c r="J15" s="74"/>
      <c r="K15" s="74"/>
    </row>
    <row r="16" spans="1:11">
      <c r="B16" s="46">
        <v>12</v>
      </c>
      <c r="C16" s="63" t="s">
        <v>135</v>
      </c>
      <c r="D16" s="74"/>
      <c r="E16" s="74"/>
      <c r="F16" s="74"/>
      <c r="G16" s="74"/>
      <c r="H16" s="74"/>
      <c r="I16" s="74"/>
      <c r="J16" s="74"/>
      <c r="K16" s="74"/>
    </row>
    <row r="17" spans="2:14">
      <c r="B17" s="46">
        <v>13</v>
      </c>
      <c r="C17" s="63" t="s">
        <v>269</v>
      </c>
      <c r="D17" s="74"/>
      <c r="E17" s="74"/>
      <c r="F17" s="74"/>
      <c r="G17" s="74"/>
      <c r="H17" s="74"/>
      <c r="I17" s="74"/>
      <c r="J17" s="74"/>
      <c r="K17" s="74"/>
    </row>
    <row r="18" spans="2:14">
      <c r="B18" s="46">
        <v>14</v>
      </c>
      <c r="C18" s="63" t="s">
        <v>270</v>
      </c>
      <c r="D18" s="74"/>
      <c r="E18" s="74"/>
      <c r="F18" s="74"/>
      <c r="G18" s="74"/>
      <c r="H18" s="74"/>
      <c r="I18" s="74"/>
      <c r="J18" s="74"/>
      <c r="K18" s="74"/>
    </row>
    <row r="19" spans="2:14">
      <c r="B19" s="46">
        <v>15</v>
      </c>
      <c r="C19" s="63" t="s">
        <v>126</v>
      </c>
      <c r="D19" s="74">
        <v>1492</v>
      </c>
      <c r="E19" s="74"/>
      <c r="F19" s="74"/>
      <c r="G19" s="74">
        <v>1492</v>
      </c>
      <c r="H19" s="74"/>
      <c r="I19" s="74"/>
      <c r="J19" s="74">
        <v>3020</v>
      </c>
      <c r="K19" s="74">
        <v>203</v>
      </c>
    </row>
    <row r="20" spans="2:14">
      <c r="B20" s="46">
        <v>16</v>
      </c>
      <c r="C20" s="63" t="s">
        <v>271</v>
      </c>
      <c r="D20" s="74">
        <v>2306</v>
      </c>
      <c r="E20" s="74"/>
      <c r="F20" s="74"/>
      <c r="G20" s="74">
        <v>2306</v>
      </c>
      <c r="H20" s="74"/>
      <c r="I20" s="74"/>
      <c r="J20" s="74">
        <v>1903</v>
      </c>
      <c r="K20" s="74">
        <v>83</v>
      </c>
    </row>
    <row r="21" spans="2:14" ht="13.5" thickBot="1">
      <c r="B21" s="166">
        <v>17</v>
      </c>
      <c r="C21" s="40" t="s">
        <v>71</v>
      </c>
      <c r="D21" s="76">
        <f>SUM(D5:D20)</f>
        <v>23150</v>
      </c>
      <c r="E21" s="76">
        <f t="shared" ref="E21:J21" si="0">SUM(E5:E20)</f>
        <v>2090</v>
      </c>
      <c r="F21" s="76"/>
      <c r="G21" s="76">
        <f t="shared" si="0"/>
        <v>19194</v>
      </c>
      <c r="H21" s="76">
        <f t="shared" si="0"/>
        <v>369</v>
      </c>
      <c r="I21" s="76">
        <f t="shared" si="0"/>
        <v>0</v>
      </c>
      <c r="J21" s="76">
        <f t="shared" si="0"/>
        <v>6721</v>
      </c>
      <c r="K21" s="76">
        <v>34</v>
      </c>
      <c r="L21" s="247"/>
      <c r="M21" s="247"/>
      <c r="N21" s="255"/>
    </row>
    <row r="22" spans="2:14">
      <c r="B22" s="36"/>
      <c r="C22" s="36"/>
      <c r="D22" s="36"/>
      <c r="E22" s="36"/>
      <c r="F22" s="36"/>
      <c r="G22" s="36"/>
      <c r="H22" s="36"/>
      <c r="I22" s="36"/>
      <c r="J22" s="36"/>
      <c r="K22" s="36"/>
      <c r="M22" s="248"/>
    </row>
    <row r="23" spans="2:14">
      <c r="B23" s="55" t="s">
        <v>412</v>
      </c>
    </row>
    <row r="24" spans="2:14">
      <c r="B24" s="55" t="s">
        <v>411</v>
      </c>
    </row>
    <row r="25" spans="2:14">
      <c r="J25" s="179"/>
    </row>
    <row r="26" spans="2:14">
      <c r="J26" s="179"/>
    </row>
    <row r="27" spans="2:14">
      <c r="D27" s="179"/>
      <c r="J27" s="179"/>
    </row>
    <row r="28" spans="2:14">
      <c r="J28" s="179"/>
    </row>
    <row r="29" spans="2:14">
      <c r="D29" s="179"/>
    </row>
    <row r="30" spans="2:14">
      <c r="D30" s="179"/>
      <c r="J30" s="179"/>
    </row>
    <row r="33" spans="4:4">
      <c r="D33" s="179"/>
    </row>
  </sheetData>
  <mergeCells count="4">
    <mergeCell ref="B2:J2"/>
    <mergeCell ref="D3:E3"/>
    <mergeCell ref="G3:H3"/>
    <mergeCell ref="J3:K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4"/>
  <sheetViews>
    <sheetView workbookViewId="0">
      <selection activeCell="H29" sqref="H29"/>
    </sheetView>
  </sheetViews>
  <sheetFormatPr defaultRowHeight="12.75"/>
  <cols>
    <col min="1" max="1" width="3.7109375" style="55" customWidth="1"/>
    <col min="2" max="2" width="5.140625" style="55" customWidth="1"/>
    <col min="3" max="3" width="43" style="55" customWidth="1"/>
    <col min="4" max="17" width="7.28515625" style="55" customWidth="1"/>
    <col min="18" max="18" width="9.85546875" style="55" customWidth="1"/>
    <col min="19" max="19" width="10.42578125" style="55" customWidth="1"/>
    <col min="20" max="21" width="10.28515625" style="55" bestFit="1" customWidth="1"/>
    <col min="22" max="16384" width="9.140625" style="55"/>
  </cols>
  <sheetData>
    <row r="1" spans="1:21" ht="21" customHeight="1">
      <c r="A1" s="36"/>
      <c r="B1" s="36"/>
      <c r="C1" s="36"/>
      <c r="D1" s="36"/>
      <c r="E1" s="36"/>
      <c r="F1" s="36"/>
      <c r="G1" s="36"/>
      <c r="H1" s="36"/>
    </row>
    <row r="2" spans="1:21" ht="48" customHeight="1">
      <c r="A2" s="52"/>
      <c r="B2" s="444" t="s">
        <v>276</v>
      </c>
      <c r="C2" s="444"/>
      <c r="D2" s="444"/>
      <c r="E2" s="444"/>
      <c r="F2" s="444"/>
      <c r="G2" s="444"/>
      <c r="H2" s="444"/>
      <c r="I2" s="444"/>
      <c r="J2" s="444"/>
    </row>
    <row r="3" spans="1:21" ht="23.25" customHeight="1">
      <c r="A3" s="163"/>
      <c r="B3" s="167" t="s">
        <v>543</v>
      </c>
      <c r="C3" s="19"/>
      <c r="D3" s="467" t="s">
        <v>273</v>
      </c>
      <c r="E3" s="467"/>
      <c r="F3" s="467"/>
      <c r="G3" s="467"/>
      <c r="H3" s="467"/>
      <c r="I3" s="467"/>
      <c r="J3" s="467"/>
      <c r="K3" s="467"/>
      <c r="L3" s="467"/>
      <c r="M3" s="467"/>
      <c r="N3" s="467"/>
      <c r="O3" s="467"/>
      <c r="P3" s="467"/>
      <c r="Q3" s="467"/>
      <c r="R3" s="467"/>
      <c r="S3" s="467"/>
      <c r="T3" s="468" t="s">
        <v>71</v>
      </c>
      <c r="U3" s="469" t="s">
        <v>274</v>
      </c>
    </row>
    <row r="4" spans="1:21" ht="21.75" customHeight="1">
      <c r="A4" s="134"/>
      <c r="B4" s="165" t="s">
        <v>262</v>
      </c>
      <c r="C4" s="168"/>
      <c r="D4" s="170">
        <v>0</v>
      </c>
      <c r="E4" s="170">
        <v>0.02</v>
      </c>
      <c r="F4" s="170">
        <v>0.04</v>
      </c>
      <c r="G4" s="171">
        <v>0.1</v>
      </c>
      <c r="H4" s="171">
        <v>0.2</v>
      </c>
      <c r="I4" s="171">
        <v>0.35</v>
      </c>
      <c r="J4" s="171">
        <v>0.5</v>
      </c>
      <c r="K4" s="171">
        <v>0.7</v>
      </c>
      <c r="L4" s="171">
        <v>0.75</v>
      </c>
      <c r="M4" s="170">
        <v>1</v>
      </c>
      <c r="N4" s="170">
        <v>1.5</v>
      </c>
      <c r="O4" s="170">
        <v>2.5</v>
      </c>
      <c r="P4" s="170">
        <v>3.7</v>
      </c>
      <c r="Q4" s="171">
        <v>12.5</v>
      </c>
      <c r="R4" s="172" t="s">
        <v>70</v>
      </c>
      <c r="S4" s="172" t="s">
        <v>275</v>
      </c>
      <c r="T4" s="468"/>
      <c r="U4" s="469"/>
    </row>
    <row r="5" spans="1:21">
      <c r="A5" s="134"/>
      <c r="B5" s="155">
        <v>1</v>
      </c>
      <c r="C5" s="63" t="s">
        <v>115</v>
      </c>
      <c r="D5" s="74">
        <v>10990</v>
      </c>
      <c r="E5" s="74"/>
      <c r="F5" s="74">
        <v>4</v>
      </c>
      <c r="G5" s="74"/>
      <c r="H5" s="74"/>
      <c r="I5" s="74"/>
      <c r="J5" s="74">
        <v>3</v>
      </c>
      <c r="K5" s="74"/>
      <c r="L5" s="74"/>
      <c r="M5" s="175">
        <v>4</v>
      </c>
      <c r="N5" s="175"/>
      <c r="O5" s="175"/>
      <c r="P5" s="175"/>
      <c r="Q5" s="175"/>
      <c r="R5" s="175"/>
      <c r="S5" s="175"/>
      <c r="T5" s="175">
        <f>SUM(D5:S5)</f>
        <v>11001</v>
      </c>
      <c r="U5" s="175"/>
    </row>
    <row r="6" spans="1:21">
      <c r="A6" s="133"/>
      <c r="B6" s="155">
        <v>2</v>
      </c>
      <c r="C6" s="63" t="s">
        <v>267</v>
      </c>
      <c r="D6" s="74">
        <v>293</v>
      </c>
      <c r="E6" s="74"/>
      <c r="F6" s="74"/>
      <c r="G6" s="74"/>
      <c r="H6" s="74">
        <v>26</v>
      </c>
      <c r="I6" s="74"/>
      <c r="J6" s="74"/>
      <c r="K6" s="74"/>
      <c r="L6" s="74"/>
      <c r="M6" s="175"/>
      <c r="N6" s="175"/>
      <c r="O6" s="175"/>
      <c r="P6" s="175"/>
      <c r="Q6" s="175"/>
      <c r="R6" s="175"/>
      <c r="S6" s="175"/>
      <c r="T6" s="175">
        <f t="shared" ref="T6:T20" si="0">SUM(D6:S6)</f>
        <v>319</v>
      </c>
      <c r="U6" s="250">
        <v>319</v>
      </c>
    </row>
    <row r="7" spans="1:21">
      <c r="A7" s="134"/>
      <c r="B7" s="155">
        <v>3</v>
      </c>
      <c r="C7" s="63" t="s">
        <v>129</v>
      </c>
      <c r="D7" s="74"/>
      <c r="E7" s="74"/>
      <c r="F7" s="74"/>
      <c r="G7" s="74"/>
      <c r="H7" s="74"/>
      <c r="I7" s="74"/>
      <c r="J7" s="74"/>
      <c r="K7" s="74"/>
      <c r="L7" s="74"/>
      <c r="M7" s="175"/>
      <c r="N7" s="175"/>
      <c r="O7" s="175"/>
      <c r="P7" s="175"/>
      <c r="Q7" s="175"/>
      <c r="R7" s="175"/>
      <c r="S7" s="175"/>
      <c r="T7" s="175"/>
      <c r="U7" s="175"/>
    </row>
    <row r="8" spans="1:21">
      <c r="B8" s="155">
        <v>4</v>
      </c>
      <c r="C8" s="63" t="s">
        <v>130</v>
      </c>
      <c r="D8" s="74"/>
      <c r="E8" s="74"/>
      <c r="F8" s="74"/>
      <c r="G8" s="74"/>
      <c r="H8" s="74"/>
      <c r="I8" s="74"/>
      <c r="J8" s="74"/>
      <c r="K8" s="74"/>
      <c r="L8" s="74"/>
      <c r="M8" s="175"/>
      <c r="N8" s="175"/>
      <c r="O8" s="175"/>
      <c r="P8" s="175"/>
      <c r="Q8" s="175"/>
      <c r="R8" s="175"/>
      <c r="S8" s="175"/>
      <c r="T8" s="175"/>
      <c r="U8" s="175"/>
    </row>
    <row r="9" spans="1:21">
      <c r="B9" s="155">
        <v>5</v>
      </c>
      <c r="C9" s="63" t="s">
        <v>131</v>
      </c>
      <c r="D9" s="74"/>
      <c r="E9" s="74"/>
      <c r="F9" s="74"/>
      <c r="G9" s="74"/>
      <c r="H9" s="74"/>
      <c r="I9" s="74"/>
      <c r="J9" s="74"/>
      <c r="K9" s="74"/>
      <c r="L9" s="74"/>
      <c r="M9" s="175"/>
      <c r="N9" s="175"/>
      <c r="O9" s="175"/>
      <c r="P9" s="175"/>
      <c r="Q9" s="175"/>
      <c r="R9" s="175"/>
      <c r="S9" s="175"/>
      <c r="T9" s="175"/>
      <c r="U9" s="175"/>
    </row>
    <row r="10" spans="1:21">
      <c r="B10" s="155">
        <v>6</v>
      </c>
      <c r="C10" s="63" t="s">
        <v>116</v>
      </c>
      <c r="D10" s="74"/>
      <c r="E10" s="74"/>
      <c r="F10" s="74"/>
      <c r="G10" s="74"/>
      <c r="H10" s="74">
        <v>2653</v>
      </c>
      <c r="I10" s="74"/>
      <c r="J10" s="74">
        <v>373</v>
      </c>
      <c r="K10" s="74"/>
      <c r="L10" s="74"/>
      <c r="M10" s="175"/>
      <c r="N10" s="175"/>
      <c r="O10" s="175"/>
      <c r="P10" s="175"/>
      <c r="Q10" s="175"/>
      <c r="R10" s="175"/>
      <c r="S10" s="175"/>
      <c r="T10" s="175">
        <f t="shared" si="0"/>
        <v>3026</v>
      </c>
      <c r="U10" s="250">
        <v>1183</v>
      </c>
    </row>
    <row r="11" spans="1:21">
      <c r="B11" s="155">
        <v>7</v>
      </c>
      <c r="C11" s="63" t="s">
        <v>117</v>
      </c>
      <c r="D11" s="74"/>
      <c r="E11" s="74"/>
      <c r="F11" s="74"/>
      <c r="G11" s="74"/>
      <c r="H11" s="74"/>
      <c r="I11" s="74"/>
      <c r="J11" s="74"/>
      <c r="K11" s="74"/>
      <c r="L11" s="74"/>
      <c r="M11" s="175">
        <v>313</v>
      </c>
      <c r="N11" s="175"/>
      <c r="O11" s="175"/>
      <c r="P11" s="175"/>
      <c r="Q11" s="175"/>
      <c r="R11" s="175"/>
      <c r="S11" s="175"/>
      <c r="T11" s="175">
        <f t="shared" si="0"/>
        <v>313</v>
      </c>
      <c r="U11" s="175">
        <v>313</v>
      </c>
    </row>
    <row r="12" spans="1:21">
      <c r="B12" s="155">
        <v>8</v>
      </c>
      <c r="C12" s="63" t="s">
        <v>120</v>
      </c>
      <c r="D12" s="74"/>
      <c r="E12" s="74"/>
      <c r="F12" s="74"/>
      <c r="G12" s="74"/>
      <c r="H12" s="74"/>
      <c r="I12" s="74"/>
      <c r="J12" s="74"/>
      <c r="K12" s="74"/>
      <c r="L12" s="74">
        <v>1104</v>
      </c>
      <c r="M12" s="175"/>
      <c r="N12" s="175"/>
      <c r="O12" s="175"/>
      <c r="P12" s="175"/>
      <c r="Q12" s="175"/>
      <c r="R12" s="175"/>
      <c r="S12" s="175"/>
      <c r="T12" s="175">
        <f t="shared" si="0"/>
        <v>1104</v>
      </c>
      <c r="U12" s="175">
        <v>1104</v>
      </c>
    </row>
    <row r="13" spans="1:21">
      <c r="B13" s="155">
        <v>9</v>
      </c>
      <c r="C13" s="63" t="s">
        <v>132</v>
      </c>
      <c r="D13" s="74"/>
      <c r="E13" s="74"/>
      <c r="F13" s="74"/>
      <c r="G13" s="74"/>
      <c r="H13" s="74"/>
      <c r="I13" s="74"/>
      <c r="J13" s="74"/>
      <c r="K13" s="74"/>
      <c r="L13" s="74"/>
      <c r="M13" s="175"/>
      <c r="N13" s="175"/>
      <c r="O13" s="175"/>
      <c r="P13" s="175"/>
      <c r="Q13" s="175"/>
      <c r="R13" s="175"/>
      <c r="S13" s="175"/>
      <c r="T13" s="175"/>
      <c r="U13" s="175"/>
    </row>
    <row r="14" spans="1:21">
      <c r="B14" s="155">
        <v>10</v>
      </c>
      <c r="C14" s="63" t="s">
        <v>133</v>
      </c>
      <c r="D14" s="74"/>
      <c r="E14" s="74"/>
      <c r="F14" s="74"/>
      <c r="G14" s="74"/>
      <c r="H14" s="74"/>
      <c r="I14" s="74"/>
      <c r="J14" s="74"/>
      <c r="K14" s="74"/>
      <c r="L14" s="74"/>
      <c r="M14" s="175"/>
      <c r="N14" s="175">
        <v>2</v>
      </c>
      <c r="O14" s="175"/>
      <c r="P14" s="175"/>
      <c r="Q14" s="175"/>
      <c r="R14" s="175"/>
      <c r="S14" s="175"/>
      <c r="T14" s="175">
        <f t="shared" si="0"/>
        <v>2</v>
      </c>
      <c r="U14" s="175">
        <v>2</v>
      </c>
    </row>
    <row r="15" spans="1:21">
      <c r="B15" s="155">
        <v>11</v>
      </c>
      <c r="C15" s="63" t="s">
        <v>268</v>
      </c>
      <c r="D15" s="74"/>
      <c r="E15" s="74"/>
      <c r="F15" s="74"/>
      <c r="G15" s="74"/>
      <c r="H15" s="74"/>
      <c r="I15" s="74"/>
      <c r="J15" s="74"/>
      <c r="K15" s="74"/>
      <c r="L15" s="74"/>
      <c r="M15" s="175"/>
      <c r="N15" s="175"/>
      <c r="O15" s="175"/>
      <c r="P15" s="175"/>
      <c r="Q15" s="175"/>
      <c r="R15" s="175"/>
      <c r="S15" s="175"/>
      <c r="T15" s="175"/>
      <c r="U15" s="175"/>
    </row>
    <row r="16" spans="1:21">
      <c r="B16" s="155">
        <v>12</v>
      </c>
      <c r="C16" s="63" t="s">
        <v>135</v>
      </c>
      <c r="D16" s="74"/>
      <c r="E16" s="74"/>
      <c r="F16" s="74"/>
      <c r="G16" s="74"/>
      <c r="H16" s="74"/>
      <c r="I16" s="74"/>
      <c r="J16" s="74"/>
      <c r="K16" s="74"/>
      <c r="L16" s="74"/>
      <c r="M16" s="175"/>
      <c r="N16" s="175"/>
      <c r="O16" s="175"/>
      <c r="P16" s="175"/>
      <c r="Q16" s="175"/>
      <c r="R16" s="175"/>
      <c r="S16" s="175"/>
      <c r="T16" s="175"/>
      <c r="U16" s="175"/>
    </row>
    <row r="17" spans="2:21" ht="24">
      <c r="B17" s="155">
        <v>13</v>
      </c>
      <c r="C17" s="63" t="s">
        <v>269</v>
      </c>
      <c r="D17" s="74"/>
      <c r="E17" s="74"/>
      <c r="F17" s="74"/>
      <c r="G17" s="74"/>
      <c r="H17" s="74"/>
      <c r="I17" s="74"/>
      <c r="J17" s="74"/>
      <c r="K17" s="74"/>
      <c r="L17" s="74"/>
      <c r="M17" s="175"/>
      <c r="N17" s="175"/>
      <c r="O17" s="175"/>
      <c r="P17" s="175"/>
      <c r="Q17" s="175"/>
      <c r="R17" s="175"/>
      <c r="S17" s="175"/>
      <c r="T17" s="175"/>
      <c r="U17" s="175"/>
    </row>
    <row r="18" spans="2:21">
      <c r="B18" s="155">
        <v>14</v>
      </c>
      <c r="C18" s="63" t="s">
        <v>270</v>
      </c>
      <c r="D18" s="74"/>
      <c r="E18" s="74"/>
      <c r="F18" s="74"/>
      <c r="G18" s="74"/>
      <c r="H18" s="74"/>
      <c r="I18" s="74"/>
      <c r="J18" s="74"/>
      <c r="K18" s="74"/>
      <c r="L18" s="74"/>
      <c r="M18" s="175"/>
      <c r="N18" s="175"/>
      <c r="O18" s="175"/>
      <c r="P18" s="175"/>
      <c r="Q18" s="175"/>
      <c r="R18" s="175"/>
      <c r="S18" s="175"/>
      <c r="T18" s="175"/>
      <c r="U18" s="175"/>
    </row>
    <row r="19" spans="2:21">
      <c r="B19" s="155">
        <v>15</v>
      </c>
      <c r="C19" s="63" t="s">
        <v>126</v>
      </c>
      <c r="D19" s="74"/>
      <c r="E19" s="74"/>
      <c r="F19" s="74"/>
      <c r="G19" s="74"/>
      <c r="H19" s="74"/>
      <c r="I19" s="74"/>
      <c r="J19" s="74"/>
      <c r="K19" s="74"/>
      <c r="L19" s="74"/>
      <c r="M19" s="175">
        <v>473</v>
      </c>
      <c r="N19" s="175"/>
      <c r="O19" s="175">
        <v>1019</v>
      </c>
      <c r="P19" s="175"/>
      <c r="Q19" s="175"/>
      <c r="R19" s="175"/>
      <c r="S19" s="175"/>
      <c r="T19" s="175">
        <f t="shared" si="0"/>
        <v>1492</v>
      </c>
      <c r="U19" s="175">
        <v>1492</v>
      </c>
    </row>
    <row r="20" spans="2:21">
      <c r="B20" s="155">
        <v>16</v>
      </c>
      <c r="C20" s="63" t="s">
        <v>271</v>
      </c>
      <c r="D20" s="74">
        <v>428</v>
      </c>
      <c r="E20" s="74"/>
      <c r="F20" s="74"/>
      <c r="G20" s="74"/>
      <c r="H20" s="74"/>
      <c r="I20" s="74"/>
      <c r="J20" s="74"/>
      <c r="K20" s="74"/>
      <c r="L20" s="74"/>
      <c r="M20" s="175">
        <v>1861</v>
      </c>
      <c r="N20" s="175"/>
      <c r="O20" s="175">
        <v>17</v>
      </c>
      <c r="P20" s="175"/>
      <c r="Q20" s="175"/>
      <c r="R20" s="175"/>
      <c r="S20" s="175"/>
      <c r="T20" s="175">
        <f t="shared" si="0"/>
        <v>2306</v>
      </c>
      <c r="U20" s="175">
        <v>2306</v>
      </c>
    </row>
    <row r="21" spans="2:21" ht="13.5" thickBot="1">
      <c r="B21" s="169">
        <v>17</v>
      </c>
      <c r="C21" s="40" t="s">
        <v>71</v>
      </c>
      <c r="D21" s="76">
        <f>SUM(D5:D20)</f>
        <v>11711</v>
      </c>
      <c r="E21" s="76">
        <f t="shared" ref="E21:U21" si="1">SUM(E5:E20)</f>
        <v>0</v>
      </c>
      <c r="F21" s="76">
        <f t="shared" si="1"/>
        <v>4</v>
      </c>
      <c r="G21" s="76">
        <f t="shared" si="1"/>
        <v>0</v>
      </c>
      <c r="H21" s="76">
        <f t="shared" si="1"/>
        <v>2679</v>
      </c>
      <c r="I21" s="76">
        <f t="shared" si="1"/>
        <v>0</v>
      </c>
      <c r="J21" s="76">
        <f t="shared" si="1"/>
        <v>376</v>
      </c>
      <c r="K21" s="76">
        <f t="shared" si="1"/>
        <v>0</v>
      </c>
      <c r="L21" s="76">
        <f t="shared" si="1"/>
        <v>1104</v>
      </c>
      <c r="M21" s="76">
        <f t="shared" si="1"/>
        <v>2651</v>
      </c>
      <c r="N21" s="76">
        <f t="shared" si="1"/>
        <v>2</v>
      </c>
      <c r="O21" s="76">
        <f t="shared" si="1"/>
        <v>1036</v>
      </c>
      <c r="P21" s="76">
        <f t="shared" si="1"/>
        <v>0</v>
      </c>
      <c r="Q21" s="76">
        <f t="shared" si="1"/>
        <v>0</v>
      </c>
      <c r="R21" s="76">
        <f t="shared" si="1"/>
        <v>0</v>
      </c>
      <c r="S21" s="76">
        <f t="shared" si="1"/>
        <v>0</v>
      </c>
      <c r="T21" s="76">
        <f t="shared" si="1"/>
        <v>19563</v>
      </c>
      <c r="U21" s="76">
        <f t="shared" si="1"/>
        <v>6719</v>
      </c>
    </row>
    <row r="22" spans="2:21">
      <c r="B22" s="73"/>
      <c r="C22" s="73"/>
      <c r="D22" s="73"/>
      <c r="E22" s="73"/>
      <c r="F22" s="73"/>
      <c r="G22" s="73"/>
      <c r="H22" s="73"/>
      <c r="I22" s="73"/>
      <c r="J22" s="73"/>
      <c r="K22" s="73"/>
      <c r="L22" s="73"/>
    </row>
    <row r="23" spans="2:21">
      <c r="B23" s="73"/>
      <c r="C23" s="73"/>
      <c r="D23" s="73"/>
      <c r="E23" s="73"/>
      <c r="F23" s="73"/>
      <c r="G23" s="73"/>
      <c r="H23" s="73"/>
      <c r="I23" s="73"/>
      <c r="J23" s="73"/>
      <c r="K23" s="73"/>
      <c r="L23" s="73"/>
    </row>
    <row r="24" spans="2:21">
      <c r="B24" s="73"/>
      <c r="C24" s="73"/>
      <c r="D24" s="73"/>
      <c r="E24" s="73"/>
      <c r="F24" s="73"/>
      <c r="G24" s="73"/>
      <c r="H24" s="73"/>
      <c r="I24" s="73"/>
      <c r="J24" s="73"/>
      <c r="K24" s="73"/>
      <c r="L24" s="73"/>
    </row>
  </sheetData>
  <mergeCells count="4">
    <mergeCell ref="T3:T4"/>
    <mergeCell ref="U3:U4"/>
    <mergeCell ref="B2:J2"/>
    <mergeCell ref="D3:S3"/>
  </mergeCells>
  <pageMargins left="0.7" right="0.7" top="0.75" bottom="0.75" header="0.3" footer="0.3"/>
  <ignoredErrors>
    <ignoredError sqref="D21 E21:Q21" formulaRange="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4"/>
  <sheetViews>
    <sheetView workbookViewId="0">
      <selection activeCell="S8" sqref="S8"/>
    </sheetView>
  </sheetViews>
  <sheetFormatPr defaultRowHeight="12.75"/>
  <cols>
    <col min="1" max="1" width="3.7109375" style="55" customWidth="1"/>
    <col min="2" max="2" width="31.5703125" style="55" customWidth="1"/>
    <col min="3" max="3" width="19.5703125" style="55" customWidth="1"/>
    <col min="4" max="4" width="15.85546875" style="55" customWidth="1"/>
    <col min="5" max="5" width="16.5703125" style="55" customWidth="1"/>
    <col min="6" max="6" width="9.140625" style="55"/>
    <col min="7" max="7" width="15.85546875" style="55" customWidth="1"/>
    <col min="8" max="8" width="9.140625" style="55"/>
    <col min="9" max="9" width="11.140625" style="55" customWidth="1"/>
    <col min="10" max="14" width="9.140625" style="55"/>
    <col min="15" max="15" width="12.7109375" style="55" customWidth="1"/>
    <col min="16" max="16384" width="9.140625" style="55"/>
  </cols>
  <sheetData>
    <row r="1" spans="1:16" ht="21" customHeight="1">
      <c r="A1" s="36"/>
      <c r="B1" s="36"/>
      <c r="C1" s="36"/>
      <c r="D1" s="36"/>
      <c r="E1" s="36"/>
      <c r="F1" s="36"/>
      <c r="G1" s="36"/>
      <c r="H1" s="36"/>
    </row>
    <row r="2" spans="1:16" ht="48" customHeight="1">
      <c r="A2" s="52"/>
      <c r="B2" s="444" t="s">
        <v>278</v>
      </c>
      <c r="C2" s="444"/>
      <c r="D2" s="444"/>
      <c r="E2" s="444"/>
      <c r="F2" s="444"/>
      <c r="G2" s="444"/>
      <c r="H2" s="444"/>
      <c r="I2" s="444"/>
    </row>
    <row r="3" spans="1:16" ht="42.75">
      <c r="A3" s="163"/>
      <c r="B3" s="167" t="s">
        <v>543</v>
      </c>
      <c r="C3" s="20" t="s">
        <v>280</v>
      </c>
      <c r="D3" s="64" t="s">
        <v>281</v>
      </c>
      <c r="E3" s="64" t="s">
        <v>283</v>
      </c>
      <c r="F3" s="64" t="s">
        <v>284</v>
      </c>
      <c r="G3" s="104" t="s">
        <v>292</v>
      </c>
      <c r="H3" s="64" t="s">
        <v>285</v>
      </c>
      <c r="I3" s="64" t="s">
        <v>286</v>
      </c>
      <c r="J3" s="64" t="s">
        <v>287</v>
      </c>
      <c r="K3" s="64" t="s">
        <v>288</v>
      </c>
      <c r="L3" s="64" t="s">
        <v>289</v>
      </c>
      <c r="M3" s="64" t="s">
        <v>290</v>
      </c>
      <c r="N3" s="64" t="s">
        <v>291</v>
      </c>
      <c r="O3" s="64" t="s">
        <v>282</v>
      </c>
    </row>
    <row r="4" spans="1:16">
      <c r="A4" s="134"/>
      <c r="B4" s="147" t="s">
        <v>279</v>
      </c>
      <c r="C4" s="209"/>
      <c r="D4" s="196"/>
      <c r="E4" s="193"/>
      <c r="F4" s="193"/>
      <c r="G4" s="193"/>
      <c r="H4" s="193"/>
      <c r="I4" s="193"/>
      <c r="J4" s="193"/>
      <c r="K4" s="193"/>
      <c r="L4" s="193"/>
      <c r="M4" s="193"/>
      <c r="N4" s="193"/>
      <c r="O4" s="193"/>
      <c r="P4" s="73"/>
    </row>
    <row r="5" spans="1:16">
      <c r="A5" s="134"/>
      <c r="B5" s="46"/>
      <c r="C5" s="63" t="s">
        <v>294</v>
      </c>
      <c r="D5" s="74">
        <v>7401</v>
      </c>
      <c r="E5" s="74">
        <v>5257</v>
      </c>
      <c r="F5" s="182">
        <v>0.99</v>
      </c>
      <c r="G5" s="74">
        <v>9123</v>
      </c>
      <c r="H5" s="184">
        <v>4.0884922383437327E-4</v>
      </c>
      <c r="I5" s="74">
        <v>37672</v>
      </c>
      <c r="J5" s="182">
        <v>0.72</v>
      </c>
      <c r="K5" s="74"/>
      <c r="L5" s="74">
        <v>782</v>
      </c>
      <c r="M5" s="182">
        <v>0.09</v>
      </c>
      <c r="N5" s="74">
        <v>3</v>
      </c>
      <c r="O5" s="196"/>
      <c r="P5" s="73"/>
    </row>
    <row r="6" spans="1:16">
      <c r="A6" s="133"/>
      <c r="B6" s="147"/>
      <c r="C6" s="63" t="s">
        <v>295</v>
      </c>
      <c r="D6" s="74">
        <v>422</v>
      </c>
      <c r="E6" s="74">
        <v>233</v>
      </c>
      <c r="F6" s="182">
        <v>1</v>
      </c>
      <c r="G6" s="74">
        <v>496</v>
      </c>
      <c r="H6" s="184">
        <v>1.8811531806631496E-3</v>
      </c>
      <c r="I6" s="74">
        <v>1446</v>
      </c>
      <c r="J6" s="182">
        <v>0.71</v>
      </c>
      <c r="K6" s="74"/>
      <c r="L6" s="74">
        <v>141</v>
      </c>
      <c r="M6" s="182">
        <v>0.28000000000000003</v>
      </c>
      <c r="N6" s="74">
        <v>1</v>
      </c>
      <c r="O6" s="196"/>
      <c r="P6" s="73"/>
    </row>
    <row r="7" spans="1:16">
      <c r="A7" s="134"/>
      <c r="B7" s="46"/>
      <c r="C7" s="63" t="s">
        <v>296</v>
      </c>
      <c r="D7" s="74">
        <v>303</v>
      </c>
      <c r="E7" s="74">
        <v>154</v>
      </c>
      <c r="F7" s="182">
        <v>0.99</v>
      </c>
      <c r="G7" s="74">
        <v>343</v>
      </c>
      <c r="H7" s="184">
        <v>3.404834262286814E-3</v>
      </c>
      <c r="I7" s="74">
        <v>1087</v>
      </c>
      <c r="J7" s="182">
        <v>0.71</v>
      </c>
      <c r="K7" s="74"/>
      <c r="L7" s="74">
        <v>147</v>
      </c>
      <c r="M7" s="182">
        <v>0.43</v>
      </c>
      <c r="N7" s="74">
        <v>1</v>
      </c>
      <c r="O7" s="196"/>
      <c r="P7" s="73"/>
    </row>
    <row r="8" spans="1:16">
      <c r="B8" s="73"/>
      <c r="C8" s="63" t="s">
        <v>297</v>
      </c>
      <c r="D8" s="74">
        <v>82</v>
      </c>
      <c r="E8" s="74">
        <v>42</v>
      </c>
      <c r="F8" s="182">
        <v>0.98</v>
      </c>
      <c r="G8" s="74">
        <v>96</v>
      </c>
      <c r="H8" s="184">
        <v>6.1000000000000004E-3</v>
      </c>
      <c r="I8" s="74">
        <v>269</v>
      </c>
      <c r="J8" s="182">
        <v>0.73</v>
      </c>
      <c r="K8" s="74"/>
      <c r="L8" s="74">
        <v>63</v>
      </c>
      <c r="M8" s="182">
        <v>0.66</v>
      </c>
      <c r="N8" s="74"/>
      <c r="O8" s="196"/>
      <c r="P8" s="73"/>
    </row>
    <row r="9" spans="1:16">
      <c r="B9" s="73"/>
      <c r="C9" s="63" t="s">
        <v>298</v>
      </c>
      <c r="D9" s="74">
        <v>339</v>
      </c>
      <c r="E9" s="74">
        <v>171</v>
      </c>
      <c r="F9" s="182">
        <v>1</v>
      </c>
      <c r="G9" s="74">
        <v>355</v>
      </c>
      <c r="H9" s="184">
        <v>1.3899999999999999E-2</v>
      </c>
      <c r="I9" s="74">
        <v>1798</v>
      </c>
      <c r="J9" s="182">
        <v>0.71</v>
      </c>
      <c r="K9" s="74"/>
      <c r="L9" s="74">
        <v>404</v>
      </c>
      <c r="M9" s="182">
        <v>1.1399999999999999</v>
      </c>
      <c r="N9" s="74">
        <v>3</v>
      </c>
      <c r="O9" s="196"/>
      <c r="P9" s="73"/>
    </row>
    <row r="10" spans="1:16">
      <c r="B10" s="73"/>
      <c r="C10" s="63" t="s">
        <v>299</v>
      </c>
      <c r="D10" s="74">
        <v>47</v>
      </c>
      <c r="E10" s="74">
        <v>24</v>
      </c>
      <c r="F10" s="182">
        <v>1</v>
      </c>
      <c r="G10" s="74">
        <v>48</v>
      </c>
      <c r="H10" s="184">
        <v>4.8800000000000003E-2</v>
      </c>
      <c r="I10" s="74">
        <v>216</v>
      </c>
      <c r="J10" s="182">
        <v>0.74</v>
      </c>
      <c r="K10" s="74"/>
      <c r="L10" s="74">
        <v>113</v>
      </c>
      <c r="M10" s="182">
        <v>2.36</v>
      </c>
      <c r="N10" s="74">
        <v>2</v>
      </c>
      <c r="O10" s="196"/>
      <c r="P10" s="73"/>
    </row>
    <row r="11" spans="1:16">
      <c r="B11" s="73"/>
      <c r="C11" s="63" t="s">
        <v>300</v>
      </c>
      <c r="D11" s="74">
        <v>631</v>
      </c>
      <c r="E11" s="74">
        <v>161</v>
      </c>
      <c r="F11" s="182">
        <v>1</v>
      </c>
      <c r="G11" s="74">
        <v>610</v>
      </c>
      <c r="H11" s="184">
        <v>0.16</v>
      </c>
      <c r="I11" s="74">
        <v>2915</v>
      </c>
      <c r="J11" s="182">
        <v>0.69</v>
      </c>
      <c r="K11" s="74"/>
      <c r="L11" s="74">
        <v>2196</v>
      </c>
      <c r="M11" s="182">
        <v>3.6</v>
      </c>
      <c r="N11" s="74">
        <v>68</v>
      </c>
      <c r="O11" s="196"/>
      <c r="P11" s="73"/>
    </row>
    <row r="12" spans="1:16">
      <c r="B12" s="73"/>
      <c r="C12" s="63" t="s">
        <v>301</v>
      </c>
      <c r="D12" s="74">
        <v>99</v>
      </c>
      <c r="E12" s="74">
        <v>10</v>
      </c>
      <c r="F12" s="182">
        <v>1</v>
      </c>
      <c r="G12" s="74">
        <v>85</v>
      </c>
      <c r="H12" s="184">
        <v>1</v>
      </c>
      <c r="I12" s="74">
        <v>297</v>
      </c>
      <c r="J12" s="182">
        <v>0.66</v>
      </c>
      <c r="K12" s="74"/>
      <c r="L12" s="74">
        <v>455</v>
      </c>
      <c r="M12" s="182">
        <v>5.34</v>
      </c>
      <c r="N12" s="74">
        <v>56</v>
      </c>
      <c r="O12" s="196"/>
      <c r="P12" s="73"/>
    </row>
    <row r="13" spans="1:16" s="173" customFormat="1" ht="13.5" thickBot="1">
      <c r="B13" s="75"/>
      <c r="C13" s="40" t="s">
        <v>293</v>
      </c>
      <c r="D13" s="76">
        <f>SUM(D5:D12)</f>
        <v>9324</v>
      </c>
      <c r="E13" s="76">
        <f>SUM(E5:E12)</f>
        <v>6052</v>
      </c>
      <c r="F13" s="183">
        <v>0.99</v>
      </c>
      <c r="G13" s="76">
        <f>SUM(G5:G12)</f>
        <v>11156</v>
      </c>
      <c r="H13" s="185">
        <v>1.7600000000000001E-2</v>
      </c>
      <c r="I13" s="76">
        <f>SUM(I5:I12)</f>
        <v>45700</v>
      </c>
      <c r="J13" s="183">
        <v>0.72</v>
      </c>
      <c r="K13" s="76"/>
      <c r="L13" s="76">
        <f>SUM(L5:L12)</f>
        <v>4301</v>
      </c>
      <c r="M13" s="183">
        <v>0.39</v>
      </c>
      <c r="N13" s="76">
        <f>SUM(N5:N12)</f>
        <v>134</v>
      </c>
      <c r="O13" s="76">
        <v>289</v>
      </c>
      <c r="P13" s="176"/>
    </row>
    <row r="14" spans="1:16">
      <c r="B14" s="73"/>
      <c r="C14" s="73"/>
      <c r="D14" s="73"/>
      <c r="E14" s="73"/>
      <c r="F14" s="73"/>
      <c r="G14" s="73"/>
      <c r="H14" s="73"/>
      <c r="I14" s="73"/>
      <c r="J14" s="73"/>
      <c r="K14" s="73"/>
      <c r="L14" s="73"/>
      <c r="M14" s="73"/>
      <c r="N14" s="73"/>
      <c r="O14" s="73"/>
      <c r="P14" s="73"/>
    </row>
    <row r="15" spans="1:16" ht="42.75">
      <c r="B15" s="167" t="s">
        <v>543</v>
      </c>
      <c r="C15" s="20" t="s">
        <v>280</v>
      </c>
      <c r="D15" s="64" t="s">
        <v>281</v>
      </c>
      <c r="E15" s="64" t="s">
        <v>283</v>
      </c>
      <c r="F15" s="64" t="s">
        <v>284</v>
      </c>
      <c r="G15" s="104" t="s">
        <v>292</v>
      </c>
      <c r="H15" s="64" t="s">
        <v>285</v>
      </c>
      <c r="I15" s="64" t="s">
        <v>286</v>
      </c>
      <c r="J15" s="64" t="s">
        <v>287</v>
      </c>
      <c r="K15" s="64" t="s">
        <v>288</v>
      </c>
      <c r="L15" s="64" t="s">
        <v>289</v>
      </c>
      <c r="M15" s="64" t="s">
        <v>290</v>
      </c>
      <c r="N15" s="64" t="s">
        <v>291</v>
      </c>
      <c r="O15" s="64" t="s">
        <v>282</v>
      </c>
      <c r="P15" s="73"/>
    </row>
    <row r="16" spans="1:16">
      <c r="B16" s="147" t="s">
        <v>302</v>
      </c>
      <c r="C16" s="209"/>
      <c r="D16" s="196"/>
      <c r="E16" s="193"/>
      <c r="F16" s="193"/>
      <c r="G16" s="193"/>
      <c r="H16" s="193"/>
      <c r="I16" s="193"/>
      <c r="J16" s="193"/>
      <c r="K16" s="193"/>
      <c r="L16" s="193"/>
      <c r="M16" s="193"/>
      <c r="N16" s="193"/>
      <c r="O16" s="193"/>
      <c r="P16" s="73"/>
    </row>
    <row r="17" spans="2:18">
      <c r="B17" s="46"/>
      <c r="C17" s="63" t="s">
        <v>294</v>
      </c>
      <c r="D17" s="74">
        <v>3197</v>
      </c>
      <c r="E17" s="74">
        <v>7012</v>
      </c>
      <c r="F17" s="182">
        <v>1</v>
      </c>
      <c r="G17" s="74">
        <v>9303</v>
      </c>
      <c r="H17" s="184">
        <v>4.1177988678907401E-4</v>
      </c>
      <c r="I17" s="74">
        <v>85184</v>
      </c>
      <c r="J17" s="182">
        <v>0.75040313918066281</v>
      </c>
      <c r="K17" s="74"/>
      <c r="L17" s="74">
        <v>874</v>
      </c>
      <c r="M17" s="182">
        <v>9.3955305447975188E-2</v>
      </c>
      <c r="N17" s="74">
        <v>3</v>
      </c>
      <c r="O17" s="196"/>
      <c r="P17" s="73"/>
    </row>
    <row r="18" spans="2:18">
      <c r="B18" s="147"/>
      <c r="C18" s="63" t="s">
        <v>295</v>
      </c>
      <c r="D18" s="74">
        <v>302</v>
      </c>
      <c r="E18" s="74">
        <v>298</v>
      </c>
      <c r="F18" s="182">
        <v>0.99</v>
      </c>
      <c r="G18" s="74">
        <v>531</v>
      </c>
      <c r="H18" s="184">
        <v>1.8947562547891007E-3</v>
      </c>
      <c r="I18" s="74">
        <v>4546</v>
      </c>
      <c r="J18" s="182">
        <v>0.71138371179385695</v>
      </c>
      <c r="K18" s="74"/>
      <c r="L18" s="74">
        <v>152</v>
      </c>
      <c r="M18" s="182">
        <v>0.28642741104568842</v>
      </c>
      <c r="N18" s="74">
        <v>1</v>
      </c>
      <c r="O18" s="196"/>
      <c r="P18" s="73"/>
    </row>
    <row r="19" spans="2:18">
      <c r="B19" s="46"/>
      <c r="C19" s="63" t="s">
        <v>296</v>
      </c>
      <c r="D19" s="74">
        <v>341</v>
      </c>
      <c r="E19" s="74">
        <v>309</v>
      </c>
      <c r="F19" s="182">
        <v>0.99</v>
      </c>
      <c r="G19" s="74">
        <v>595</v>
      </c>
      <c r="H19" s="184">
        <v>3.5000000000000001E-3</v>
      </c>
      <c r="I19" s="74">
        <v>4348</v>
      </c>
      <c r="J19" s="182">
        <v>0.72501708076627081</v>
      </c>
      <c r="K19" s="74"/>
      <c r="L19" s="74">
        <v>255</v>
      </c>
      <c r="M19" s="182">
        <v>0.42941456822405299</v>
      </c>
      <c r="N19" s="74">
        <v>1</v>
      </c>
      <c r="O19" s="196"/>
      <c r="P19" s="73"/>
    </row>
    <row r="20" spans="2:18">
      <c r="B20" s="73"/>
      <c r="C20" s="63" t="s">
        <v>297</v>
      </c>
      <c r="D20" s="74">
        <v>151</v>
      </c>
      <c r="E20" s="74">
        <v>114</v>
      </c>
      <c r="F20" s="182">
        <v>1</v>
      </c>
      <c r="G20" s="74">
        <v>185</v>
      </c>
      <c r="H20" s="184">
        <v>6.1999999999999998E-3</v>
      </c>
      <c r="I20" s="74">
        <v>1542</v>
      </c>
      <c r="J20" s="182">
        <v>0.75654803056265674</v>
      </c>
      <c r="K20" s="74"/>
      <c r="L20" s="74">
        <v>117</v>
      </c>
      <c r="M20" s="182">
        <v>0.63099494321742455</v>
      </c>
      <c r="N20" s="74">
        <v>1</v>
      </c>
      <c r="O20" s="196"/>
      <c r="P20" s="73"/>
    </row>
    <row r="21" spans="2:18">
      <c r="B21" s="73"/>
      <c r="C21" s="63" t="s">
        <v>298</v>
      </c>
      <c r="D21" s="74">
        <v>305</v>
      </c>
      <c r="E21" s="74">
        <v>330</v>
      </c>
      <c r="F21" s="182">
        <v>1</v>
      </c>
      <c r="G21" s="74">
        <v>535</v>
      </c>
      <c r="H21" s="184">
        <v>1.44E-2</v>
      </c>
      <c r="I21" s="74">
        <v>6284</v>
      </c>
      <c r="J21" s="182">
        <v>0.75839039648180973</v>
      </c>
      <c r="K21" s="74"/>
      <c r="L21" s="74">
        <v>485</v>
      </c>
      <c r="M21" s="182">
        <v>0.90652480206183905</v>
      </c>
      <c r="N21" s="74">
        <v>6</v>
      </c>
      <c r="O21" s="196"/>
      <c r="P21" s="73"/>
    </row>
    <row r="22" spans="2:18">
      <c r="B22" s="73"/>
      <c r="C22" s="63" t="s">
        <v>299</v>
      </c>
      <c r="D22" s="74">
        <v>93</v>
      </c>
      <c r="E22" s="74">
        <v>60</v>
      </c>
      <c r="F22" s="182">
        <v>0.98</v>
      </c>
      <c r="G22" s="74">
        <v>131</v>
      </c>
      <c r="H22" s="184">
        <v>4.4499999999999998E-2</v>
      </c>
      <c r="I22" s="74">
        <v>2606</v>
      </c>
      <c r="J22" s="182">
        <v>0.75665664460883642</v>
      </c>
      <c r="K22" s="74"/>
      <c r="L22" s="74">
        <v>147</v>
      </c>
      <c r="M22" s="182">
        <v>1.1198481173889141</v>
      </c>
      <c r="N22" s="74">
        <v>4</v>
      </c>
      <c r="O22" s="196"/>
      <c r="P22" s="73"/>
    </row>
    <row r="23" spans="2:18">
      <c r="B23" s="73"/>
      <c r="C23" s="63" t="s">
        <v>300</v>
      </c>
      <c r="D23" s="74">
        <v>367</v>
      </c>
      <c r="E23" s="74">
        <v>78</v>
      </c>
      <c r="F23" s="182">
        <v>1</v>
      </c>
      <c r="G23" s="74">
        <v>431</v>
      </c>
      <c r="H23" s="184">
        <v>0.1731</v>
      </c>
      <c r="I23" s="74">
        <v>5142</v>
      </c>
      <c r="J23" s="182">
        <v>0.73820141061959665</v>
      </c>
      <c r="K23" s="74"/>
      <c r="L23" s="74">
        <v>659</v>
      </c>
      <c r="M23" s="182">
        <v>1.5295283545319747</v>
      </c>
      <c r="N23" s="74">
        <v>55</v>
      </c>
      <c r="O23" s="196"/>
      <c r="P23" s="73"/>
    </row>
    <row r="24" spans="2:18">
      <c r="B24" s="73"/>
      <c r="C24" s="63" t="s">
        <v>301</v>
      </c>
      <c r="D24" s="74">
        <v>85</v>
      </c>
      <c r="E24" s="74">
        <v>8</v>
      </c>
      <c r="F24" s="182">
        <v>0.96</v>
      </c>
      <c r="G24" s="74">
        <v>92</v>
      </c>
      <c r="H24" s="184">
        <v>1</v>
      </c>
      <c r="I24" s="74">
        <v>991</v>
      </c>
      <c r="J24" s="182">
        <v>0.6731977124628199</v>
      </c>
      <c r="K24" s="74"/>
      <c r="L24" s="74">
        <v>380</v>
      </c>
      <c r="M24" s="182">
        <v>4.1214828356089104</v>
      </c>
      <c r="N24" s="74">
        <v>62</v>
      </c>
      <c r="O24" s="196"/>
    </row>
    <row r="25" spans="2:18" ht="13.5" thickBot="1">
      <c r="B25" s="75"/>
      <c r="C25" s="40" t="s">
        <v>293</v>
      </c>
      <c r="D25" s="76">
        <f>SUM(D17:D24)</f>
        <v>4841</v>
      </c>
      <c r="E25" s="76">
        <f>SUM(E17:E24)</f>
        <v>8209</v>
      </c>
      <c r="F25" s="183">
        <v>1</v>
      </c>
      <c r="G25" s="76">
        <f>SUM(G17:G24)</f>
        <v>11803</v>
      </c>
      <c r="H25" s="185">
        <v>1.5900000000000001E-2</v>
      </c>
      <c r="I25" s="76">
        <f>SUM(I17:I24)</f>
        <v>110643</v>
      </c>
      <c r="J25" s="183">
        <v>0.74</v>
      </c>
      <c r="K25" s="76"/>
      <c r="L25" s="76">
        <f>SUM(L17:L24)</f>
        <v>3069</v>
      </c>
      <c r="M25" s="183">
        <v>0.25</v>
      </c>
      <c r="N25" s="76">
        <f>SUM(N17:N24)</f>
        <v>133</v>
      </c>
      <c r="O25" s="76">
        <v>258</v>
      </c>
      <c r="P25" s="179"/>
      <c r="R25" s="179"/>
    </row>
    <row r="27" spans="2:18" ht="42.75">
      <c r="B27" s="167" t="s">
        <v>543</v>
      </c>
      <c r="C27" s="20" t="s">
        <v>280</v>
      </c>
      <c r="D27" s="64" t="s">
        <v>281</v>
      </c>
      <c r="E27" s="64" t="s">
        <v>283</v>
      </c>
      <c r="F27" s="64" t="s">
        <v>284</v>
      </c>
      <c r="G27" s="104" t="s">
        <v>292</v>
      </c>
      <c r="H27" s="64" t="s">
        <v>285</v>
      </c>
      <c r="I27" s="64" t="s">
        <v>286</v>
      </c>
      <c r="J27" s="64" t="s">
        <v>287</v>
      </c>
      <c r="K27" s="104" t="s">
        <v>305</v>
      </c>
      <c r="L27" s="64" t="s">
        <v>289</v>
      </c>
      <c r="M27" s="64" t="s">
        <v>290</v>
      </c>
      <c r="N27" s="64" t="s">
        <v>291</v>
      </c>
      <c r="O27" s="64" t="s">
        <v>282</v>
      </c>
    </row>
    <row r="28" spans="2:18">
      <c r="B28" s="147" t="s">
        <v>303</v>
      </c>
      <c r="C28" s="209"/>
      <c r="D28" s="196"/>
      <c r="E28" s="193"/>
      <c r="F28" s="193"/>
      <c r="G28" s="193"/>
      <c r="H28" s="193"/>
      <c r="I28" s="193"/>
      <c r="J28" s="193"/>
      <c r="K28" s="193"/>
      <c r="L28" s="193"/>
      <c r="M28" s="193"/>
      <c r="N28" s="193"/>
      <c r="O28" s="193"/>
    </row>
    <row r="29" spans="2:18">
      <c r="B29" s="46"/>
      <c r="C29" s="63" t="s">
        <v>294</v>
      </c>
      <c r="D29" s="74">
        <v>10491</v>
      </c>
      <c r="E29" s="74">
        <v>12749</v>
      </c>
      <c r="F29" s="182">
        <v>0.11082344554094618</v>
      </c>
      <c r="G29" s="74">
        <v>10685</v>
      </c>
      <c r="H29" s="184">
        <v>7.1945978662758369E-4</v>
      </c>
      <c r="I29" s="74">
        <v>5528</v>
      </c>
      <c r="J29" s="182">
        <v>0.45</v>
      </c>
      <c r="K29" s="180">
        <v>2.5</v>
      </c>
      <c r="L29" s="74">
        <v>2158</v>
      </c>
      <c r="M29" s="182">
        <v>0.20195035701875108</v>
      </c>
      <c r="N29" s="74">
        <v>3</v>
      </c>
      <c r="O29" s="196"/>
    </row>
    <row r="30" spans="2:18">
      <c r="B30" s="147"/>
      <c r="C30" s="63" t="s">
        <v>295</v>
      </c>
      <c r="D30" s="74">
        <v>1718</v>
      </c>
      <c r="E30" s="74">
        <v>1457</v>
      </c>
      <c r="F30" s="182">
        <v>0.18028612705984839</v>
      </c>
      <c r="G30" s="74">
        <v>1872</v>
      </c>
      <c r="H30" s="184">
        <v>1.9055486434656622E-3</v>
      </c>
      <c r="I30" s="74">
        <v>1156</v>
      </c>
      <c r="J30" s="182">
        <v>0.45</v>
      </c>
      <c r="K30" s="180">
        <v>2.5</v>
      </c>
      <c r="L30" s="74">
        <v>635</v>
      </c>
      <c r="M30" s="182">
        <v>0.33932172731557553</v>
      </c>
      <c r="N30" s="74">
        <v>1</v>
      </c>
      <c r="O30" s="196"/>
    </row>
    <row r="31" spans="2:18">
      <c r="B31" s="46"/>
      <c r="C31" s="63" t="s">
        <v>296</v>
      </c>
      <c r="D31" s="74">
        <v>4433</v>
      </c>
      <c r="E31" s="74">
        <v>2564</v>
      </c>
      <c r="F31" s="182">
        <v>0.17998630189744164</v>
      </c>
      <c r="G31" s="74">
        <v>4687</v>
      </c>
      <c r="H31" s="184">
        <v>3.753625628384054E-3</v>
      </c>
      <c r="I31" s="74">
        <v>1764</v>
      </c>
      <c r="J31" s="182">
        <v>0.45</v>
      </c>
      <c r="K31" s="180">
        <v>2.5</v>
      </c>
      <c r="L31" s="74">
        <v>2371</v>
      </c>
      <c r="M31" s="182">
        <v>0.50584054030472325</v>
      </c>
      <c r="N31" s="74">
        <v>8</v>
      </c>
      <c r="O31" s="196"/>
    </row>
    <row r="32" spans="2:18">
      <c r="B32" s="73"/>
      <c r="C32" s="63" t="s">
        <v>297</v>
      </c>
      <c r="D32" s="74">
        <v>1280</v>
      </c>
      <c r="E32" s="74">
        <v>830</v>
      </c>
      <c r="F32" s="182">
        <v>0.21336300528572014</v>
      </c>
      <c r="G32" s="74">
        <v>1406</v>
      </c>
      <c r="H32" s="184">
        <v>6.2110871383135782E-3</v>
      </c>
      <c r="I32" s="74">
        <v>857</v>
      </c>
      <c r="J32" s="182">
        <v>0.45</v>
      </c>
      <c r="K32" s="180">
        <v>2.5</v>
      </c>
      <c r="L32" s="74">
        <v>841</v>
      </c>
      <c r="M32" s="182">
        <v>0.59761547374164892</v>
      </c>
      <c r="N32" s="74">
        <v>4</v>
      </c>
      <c r="O32" s="196"/>
    </row>
    <row r="33" spans="2:18">
      <c r="B33" s="73"/>
      <c r="C33" s="63" t="s">
        <v>298</v>
      </c>
      <c r="D33" s="74">
        <v>3837</v>
      </c>
      <c r="E33" s="74">
        <v>1680</v>
      </c>
      <c r="F33" s="182">
        <v>0.25609927511125263</v>
      </c>
      <c r="G33" s="74">
        <v>4093</v>
      </c>
      <c r="H33" s="184">
        <v>1.3191875936048961E-2</v>
      </c>
      <c r="I33" s="74">
        <v>1683</v>
      </c>
      <c r="J33" s="182">
        <v>0.45</v>
      </c>
      <c r="K33" s="180">
        <v>2.5</v>
      </c>
      <c r="L33" s="74">
        <v>3248</v>
      </c>
      <c r="M33" s="182">
        <v>0.7936844925495764</v>
      </c>
      <c r="N33" s="74">
        <v>24</v>
      </c>
      <c r="O33" s="196"/>
    </row>
    <row r="34" spans="2:18">
      <c r="B34" s="73"/>
      <c r="C34" s="63" t="s">
        <v>299</v>
      </c>
      <c r="D34" s="74">
        <v>903</v>
      </c>
      <c r="E34" s="74">
        <v>440</v>
      </c>
      <c r="F34" s="182">
        <v>0.28871658294955055</v>
      </c>
      <c r="G34" s="74">
        <v>975</v>
      </c>
      <c r="H34" s="184">
        <v>4.4916178960892901E-2</v>
      </c>
      <c r="I34" s="74">
        <v>317</v>
      </c>
      <c r="J34" s="182">
        <v>0.45</v>
      </c>
      <c r="K34" s="180">
        <v>2.5</v>
      </c>
      <c r="L34" s="74">
        <v>1119</v>
      </c>
      <c r="M34" s="182">
        <v>1.1475513342048871</v>
      </c>
      <c r="N34" s="74">
        <v>20</v>
      </c>
      <c r="O34" s="196"/>
    </row>
    <row r="35" spans="2:18">
      <c r="B35" s="73"/>
      <c r="C35" s="63" t="s">
        <v>300</v>
      </c>
      <c r="D35" s="74">
        <v>2081</v>
      </c>
      <c r="E35" s="74">
        <v>656</v>
      </c>
      <c r="F35" s="182">
        <v>0.47322008353623018</v>
      </c>
      <c r="G35" s="74">
        <v>2273</v>
      </c>
      <c r="H35" s="184">
        <v>0.16492351687168763</v>
      </c>
      <c r="I35" s="74">
        <v>1240</v>
      </c>
      <c r="J35" s="182">
        <v>0.45</v>
      </c>
      <c r="K35" s="180">
        <v>2.5</v>
      </c>
      <c r="L35" s="74">
        <v>4114</v>
      </c>
      <c r="M35" s="182">
        <v>1.8103724823235885</v>
      </c>
      <c r="N35" s="74">
        <v>169</v>
      </c>
      <c r="O35" s="196"/>
    </row>
    <row r="36" spans="2:18">
      <c r="B36" s="73"/>
      <c r="C36" s="63" t="s">
        <v>301</v>
      </c>
      <c r="D36" s="74">
        <v>401</v>
      </c>
      <c r="E36" s="74">
        <v>73</v>
      </c>
      <c r="F36" s="182">
        <v>0.35442933567596663</v>
      </c>
      <c r="G36" s="74">
        <v>390</v>
      </c>
      <c r="H36" s="184">
        <v>1</v>
      </c>
      <c r="I36" s="74">
        <v>113</v>
      </c>
      <c r="J36" s="182">
        <v>0.45</v>
      </c>
      <c r="K36" s="180">
        <v>2.5</v>
      </c>
      <c r="L36" s="74"/>
      <c r="M36" s="182"/>
      <c r="N36" s="74">
        <v>176</v>
      </c>
      <c r="O36" s="196"/>
    </row>
    <row r="37" spans="2:18" ht="13.5" thickBot="1">
      <c r="B37" s="75"/>
      <c r="C37" s="40" t="s">
        <v>293</v>
      </c>
      <c r="D37" s="76">
        <f>SUM(D29:D36)</f>
        <v>25144</v>
      </c>
      <c r="E37" s="76">
        <f>SUM(E29:E36)</f>
        <v>20449</v>
      </c>
      <c r="F37" s="183">
        <v>0.15686685537360145</v>
      </c>
      <c r="G37" s="76">
        <f>SUM(G29:G36)</f>
        <v>26381</v>
      </c>
      <c r="H37" s="185">
        <v>3.4139551456860824E-2</v>
      </c>
      <c r="I37" s="76">
        <f>SUM(I29:I36)</f>
        <v>12658</v>
      </c>
      <c r="J37" s="183">
        <v>0.45</v>
      </c>
      <c r="K37" s="181">
        <v>2.5</v>
      </c>
      <c r="L37" s="254">
        <f>SUM(L29:L36)</f>
        <v>14486</v>
      </c>
      <c r="M37" s="183">
        <v>0.54909528668698993</v>
      </c>
      <c r="N37" s="76">
        <f>SUM(N29:N36)</f>
        <v>405</v>
      </c>
      <c r="O37" s="76">
        <v>1107</v>
      </c>
      <c r="Q37" s="246"/>
      <c r="R37" s="179"/>
    </row>
    <row r="39" spans="2:18" ht="42.75">
      <c r="B39" s="167" t="s">
        <v>543</v>
      </c>
      <c r="C39" s="20" t="s">
        <v>280</v>
      </c>
      <c r="D39" s="64" t="s">
        <v>281</v>
      </c>
      <c r="E39" s="64" t="s">
        <v>283</v>
      </c>
      <c r="F39" s="64" t="s">
        <v>284</v>
      </c>
      <c r="G39" s="104" t="s">
        <v>292</v>
      </c>
      <c r="H39" s="64" t="s">
        <v>285</v>
      </c>
      <c r="I39" s="64" t="s">
        <v>286</v>
      </c>
      <c r="J39" s="64" t="s">
        <v>287</v>
      </c>
      <c r="K39" s="64" t="s">
        <v>288</v>
      </c>
      <c r="L39" s="64" t="s">
        <v>289</v>
      </c>
      <c r="M39" s="64" t="s">
        <v>290</v>
      </c>
      <c r="N39" s="64" t="s">
        <v>291</v>
      </c>
      <c r="O39" s="64" t="s">
        <v>282</v>
      </c>
    </row>
    <row r="40" spans="2:18">
      <c r="B40" s="147" t="s">
        <v>304</v>
      </c>
      <c r="C40" s="209"/>
      <c r="D40" s="196"/>
      <c r="E40" s="193"/>
      <c r="F40" s="193"/>
      <c r="G40" s="193"/>
      <c r="H40" s="193"/>
      <c r="I40" s="193"/>
      <c r="J40" s="193"/>
      <c r="K40" s="193"/>
      <c r="L40" s="193"/>
      <c r="M40" s="193"/>
      <c r="N40" s="193"/>
      <c r="O40" s="193"/>
    </row>
    <row r="41" spans="2:18">
      <c r="B41" s="46"/>
      <c r="C41" s="63" t="s">
        <v>294</v>
      </c>
      <c r="D41" s="74">
        <v>20306</v>
      </c>
      <c r="E41" s="74">
        <v>14221</v>
      </c>
      <c r="F41" s="182">
        <v>0.12889155315605788</v>
      </c>
      <c r="G41" s="74">
        <v>13785</v>
      </c>
      <c r="H41" s="184">
        <v>8.0263914303677834E-4</v>
      </c>
      <c r="I41" s="74">
        <v>2306</v>
      </c>
      <c r="J41" s="182">
        <v>0.45</v>
      </c>
      <c r="K41" s="180">
        <v>2.5</v>
      </c>
      <c r="L41" s="74">
        <v>3603</v>
      </c>
      <c r="M41" s="182">
        <v>0.26805132962491668</v>
      </c>
      <c r="N41" s="74">
        <v>5</v>
      </c>
      <c r="O41" s="196"/>
    </row>
    <row r="42" spans="2:18">
      <c r="B42" s="147"/>
      <c r="C42" s="63" t="s">
        <v>295</v>
      </c>
      <c r="D42" s="74">
        <v>387</v>
      </c>
      <c r="E42" s="74">
        <v>327</v>
      </c>
      <c r="F42" s="182">
        <v>0.12361694535992798</v>
      </c>
      <c r="G42" s="74">
        <v>292</v>
      </c>
      <c r="H42" s="184">
        <v>1.8942361429421038E-3</v>
      </c>
      <c r="I42" s="74">
        <v>306</v>
      </c>
      <c r="J42" s="182">
        <v>0.45</v>
      </c>
      <c r="K42" s="180">
        <v>2.5</v>
      </c>
      <c r="L42" s="74">
        <v>172</v>
      </c>
      <c r="M42" s="182">
        <v>0.41396151593037228</v>
      </c>
      <c r="N42" s="74"/>
      <c r="O42" s="196"/>
    </row>
    <row r="43" spans="2:18">
      <c r="B43" s="46"/>
      <c r="C43" s="63" t="s">
        <v>296</v>
      </c>
      <c r="D43" s="74">
        <v>4410</v>
      </c>
      <c r="E43" s="74">
        <v>2305</v>
      </c>
      <c r="F43" s="182">
        <v>0.16680517099790657</v>
      </c>
      <c r="G43" s="74">
        <v>3658</v>
      </c>
      <c r="H43" s="184">
        <v>3.8763090152157589E-3</v>
      </c>
      <c r="I43" s="74">
        <v>776</v>
      </c>
      <c r="J43" s="182">
        <v>0.45</v>
      </c>
      <c r="K43" s="180">
        <v>2.5</v>
      </c>
      <c r="L43" s="74">
        <v>2535</v>
      </c>
      <c r="M43" s="182">
        <v>0.64361640212900861</v>
      </c>
      <c r="N43" s="74">
        <v>7</v>
      </c>
      <c r="O43" s="196"/>
    </row>
    <row r="44" spans="2:18">
      <c r="B44" s="73"/>
      <c r="C44" s="63" t="s">
        <v>297</v>
      </c>
      <c r="D44" s="74">
        <v>418</v>
      </c>
      <c r="E44" s="74">
        <v>317</v>
      </c>
      <c r="F44" s="182">
        <v>0.19245494804298879</v>
      </c>
      <c r="G44" s="74">
        <v>366</v>
      </c>
      <c r="H44" s="184">
        <v>6.1910001450166579E-3</v>
      </c>
      <c r="I44" s="74">
        <v>235</v>
      </c>
      <c r="J44" s="182">
        <v>0.45</v>
      </c>
      <c r="K44" s="180">
        <v>2.5</v>
      </c>
      <c r="L44" s="74">
        <v>333</v>
      </c>
      <c r="M44" s="182">
        <v>0.74619904480245813</v>
      </c>
      <c r="N44" s="74">
        <v>1</v>
      </c>
      <c r="O44" s="196"/>
    </row>
    <row r="45" spans="2:18">
      <c r="B45" s="73"/>
      <c r="C45" s="63" t="s">
        <v>298</v>
      </c>
      <c r="D45" s="74">
        <v>2615</v>
      </c>
      <c r="E45" s="74">
        <v>1254</v>
      </c>
      <c r="F45" s="182">
        <v>0.19971345938739862</v>
      </c>
      <c r="G45" s="74">
        <v>2765</v>
      </c>
      <c r="H45" s="184">
        <v>1.2451713277244158E-2</v>
      </c>
      <c r="I45" s="74">
        <v>1093</v>
      </c>
      <c r="J45" s="182">
        <v>0.45</v>
      </c>
      <c r="K45" s="180">
        <v>2.5</v>
      </c>
      <c r="L45" s="74">
        <v>2823</v>
      </c>
      <c r="M45" s="182">
        <v>1.0145070150022542</v>
      </c>
      <c r="N45" s="74">
        <v>16</v>
      </c>
      <c r="O45" s="196"/>
    </row>
    <row r="46" spans="2:18">
      <c r="B46" s="73"/>
      <c r="C46" s="63" t="s">
        <v>299</v>
      </c>
      <c r="D46" s="74">
        <v>508</v>
      </c>
      <c r="E46" s="74">
        <v>141</v>
      </c>
      <c r="F46" s="182">
        <v>0.16301125453675253</v>
      </c>
      <c r="G46" s="74">
        <v>705</v>
      </c>
      <c r="H46" s="184">
        <v>4.7725491753340864E-2</v>
      </c>
      <c r="I46" s="74">
        <v>158</v>
      </c>
      <c r="J46" s="182">
        <v>0.45</v>
      </c>
      <c r="K46" s="180">
        <v>2.5</v>
      </c>
      <c r="L46" s="74">
        <v>808</v>
      </c>
      <c r="M46" s="182">
        <v>1.5433883538828761</v>
      </c>
      <c r="N46" s="74">
        <v>11</v>
      </c>
      <c r="O46" s="196"/>
    </row>
    <row r="47" spans="2:18">
      <c r="B47" s="73"/>
      <c r="C47" s="63" t="s">
        <v>300</v>
      </c>
      <c r="D47" s="74">
        <v>681</v>
      </c>
      <c r="E47" s="74">
        <v>149</v>
      </c>
      <c r="F47" s="182">
        <v>0.21620236101432799</v>
      </c>
      <c r="G47" s="74">
        <v>1181</v>
      </c>
      <c r="H47" s="184">
        <v>0.16414261859451684</v>
      </c>
      <c r="I47" s="74">
        <v>763</v>
      </c>
      <c r="J47" s="182">
        <v>0.45</v>
      </c>
      <c r="K47" s="180">
        <v>2.5</v>
      </c>
      <c r="L47" s="74">
        <v>1256</v>
      </c>
      <c r="M47" s="182">
        <v>2.284046733202604</v>
      </c>
      <c r="N47" s="74">
        <v>41</v>
      </c>
      <c r="O47" s="196"/>
    </row>
    <row r="48" spans="2:18">
      <c r="B48" s="73"/>
      <c r="C48" s="63" t="s">
        <v>301</v>
      </c>
      <c r="D48" s="74">
        <v>1425</v>
      </c>
      <c r="E48" s="74">
        <v>211</v>
      </c>
      <c r="F48" s="182">
        <v>0.49143754898050646</v>
      </c>
      <c r="G48" s="74">
        <v>839</v>
      </c>
      <c r="H48" s="184">
        <v>1</v>
      </c>
      <c r="I48" s="74">
        <v>464</v>
      </c>
      <c r="J48" s="182">
        <v>0.45</v>
      </c>
      <c r="K48" s="180">
        <v>2.5</v>
      </c>
      <c r="L48" s="74"/>
      <c r="M48" s="182"/>
      <c r="N48" s="74">
        <v>676</v>
      </c>
      <c r="O48" s="196"/>
    </row>
    <row r="49" spans="2:18" ht="13.5" thickBot="1">
      <c r="B49" s="75"/>
      <c r="C49" s="40" t="s">
        <v>293</v>
      </c>
      <c r="D49" s="76">
        <f>SUM(D41:D48)</f>
        <v>30750</v>
      </c>
      <c r="E49" s="76">
        <f>SUM(E41:E48)</f>
        <v>18925</v>
      </c>
      <c r="F49" s="183">
        <v>0.14415713551742079</v>
      </c>
      <c r="G49" s="76">
        <f>SUM(G41:G48)</f>
        <v>23591</v>
      </c>
      <c r="H49" s="185">
        <v>7.1254451897393767E-2</v>
      </c>
      <c r="I49" s="76">
        <f>SUM(I41:I48)</f>
        <v>6101</v>
      </c>
      <c r="J49" s="183">
        <v>0.45</v>
      </c>
      <c r="K49" s="181">
        <v>2.5</v>
      </c>
      <c r="L49" s="254">
        <f>SUM(L41:L48)</f>
        <v>11530</v>
      </c>
      <c r="M49" s="183">
        <v>0.48856387886932673</v>
      </c>
      <c r="N49" s="76">
        <f>SUM(N41:N48)</f>
        <v>757</v>
      </c>
      <c r="O49" s="76">
        <v>1242</v>
      </c>
    </row>
    <row r="50" spans="2:18" s="73" customFormat="1" thickBot="1">
      <c r="B50" s="470" t="s">
        <v>306</v>
      </c>
      <c r="C50" s="470"/>
      <c r="D50" s="186">
        <f>+D49+D37+D25+D13</f>
        <v>70059</v>
      </c>
      <c r="E50" s="186">
        <f>+E49+E37+E25+E13</f>
        <v>53635</v>
      </c>
      <c r="F50" s="183">
        <v>0.37522070509620409</v>
      </c>
      <c r="G50" s="186">
        <f>+G49+G37+G25+G13</f>
        <v>72931</v>
      </c>
      <c r="H50" s="185">
        <v>4.0674585656347441E-2</v>
      </c>
      <c r="I50" s="186">
        <f>+I49+I37+I25+I13</f>
        <v>175102</v>
      </c>
      <c r="J50" s="183">
        <v>0.54</v>
      </c>
      <c r="K50" s="181">
        <v>1.68</v>
      </c>
      <c r="L50" s="76">
        <f>+L49+L37+L25+L13</f>
        <v>33386</v>
      </c>
      <c r="M50" s="183">
        <v>0.4577090205101586</v>
      </c>
      <c r="N50" s="76">
        <f>+N49+N37+N25+N13</f>
        <v>1429</v>
      </c>
      <c r="O50" s="186">
        <f>+O49+O37+O25+O13</f>
        <v>2896</v>
      </c>
      <c r="P50" s="187"/>
      <c r="R50" s="249"/>
    </row>
    <row r="52" spans="2:18">
      <c r="L52" s="179"/>
    </row>
    <row r="53" spans="2:18">
      <c r="L53" s="179"/>
    </row>
    <row r="54" spans="2:18">
      <c r="L54" s="179"/>
    </row>
  </sheetData>
  <mergeCells count="2">
    <mergeCell ref="B2:I2"/>
    <mergeCell ref="B50:C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7"/>
  <sheetViews>
    <sheetView workbookViewId="0">
      <selection activeCell="C21" sqref="C21"/>
    </sheetView>
  </sheetViews>
  <sheetFormatPr defaultRowHeight="12.75"/>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c r="A1" s="18"/>
    </row>
    <row r="2" spans="1:8" ht="48" customHeight="1">
      <c r="B2" s="444" t="s">
        <v>10</v>
      </c>
      <c r="C2" s="444"/>
      <c r="D2" s="444"/>
      <c r="E2" s="444"/>
      <c r="F2" s="444"/>
      <c r="G2" s="444"/>
      <c r="H2" s="444"/>
    </row>
    <row r="3" spans="1:8">
      <c r="A3" s="2"/>
      <c r="B3" s="19"/>
      <c r="C3" s="441" t="s">
        <v>59</v>
      </c>
      <c r="D3" s="442" t="s">
        <v>60</v>
      </c>
      <c r="E3" s="442"/>
      <c r="F3" s="442"/>
      <c r="G3" s="442"/>
      <c r="H3" s="442"/>
    </row>
    <row r="4" spans="1:8" ht="48">
      <c r="B4" s="20" t="s">
        <v>543</v>
      </c>
      <c r="C4" s="441"/>
      <c r="D4" s="21" t="s">
        <v>61</v>
      </c>
      <c r="E4" s="22" t="s">
        <v>62</v>
      </c>
      <c r="F4" s="22" t="s">
        <v>63</v>
      </c>
      <c r="G4" s="22" t="s">
        <v>64</v>
      </c>
      <c r="H4" s="21" t="s">
        <v>65</v>
      </c>
    </row>
    <row r="5" spans="1:8">
      <c r="B5" s="23" t="s">
        <v>66</v>
      </c>
      <c r="C5" s="211"/>
      <c r="D5" s="211"/>
      <c r="E5" s="211"/>
      <c r="F5" s="211"/>
      <c r="G5" s="211"/>
      <c r="H5" s="211"/>
    </row>
    <row r="6" spans="1:8">
      <c r="B6" s="210" t="s">
        <v>43</v>
      </c>
      <c r="C6" s="68">
        <v>2073</v>
      </c>
      <c r="D6" s="68">
        <v>2073</v>
      </c>
      <c r="E6" s="68"/>
      <c r="F6" s="68"/>
      <c r="G6" s="68"/>
      <c r="H6" s="68"/>
    </row>
    <row r="7" spans="1:8">
      <c r="B7" s="210" t="s">
        <v>44</v>
      </c>
      <c r="C7" s="68">
        <v>13696</v>
      </c>
      <c r="D7" s="68">
        <v>13696</v>
      </c>
      <c r="E7" s="68"/>
      <c r="F7" s="68"/>
      <c r="G7" s="68"/>
      <c r="H7" s="68"/>
    </row>
    <row r="8" spans="1:8">
      <c r="B8" s="210" t="s">
        <v>45</v>
      </c>
      <c r="C8" s="68">
        <v>6510</v>
      </c>
      <c r="D8" s="68">
        <v>6510</v>
      </c>
      <c r="E8" s="68"/>
      <c r="F8" s="68"/>
      <c r="G8" s="68"/>
      <c r="H8" s="68"/>
    </row>
    <row r="9" spans="1:8">
      <c r="B9" s="210" t="s">
        <v>46</v>
      </c>
      <c r="C9" s="68">
        <v>60983</v>
      </c>
      <c r="D9" s="68">
        <v>60983</v>
      </c>
      <c r="E9" s="68"/>
      <c r="F9" s="68"/>
      <c r="G9" s="68"/>
      <c r="H9" s="68"/>
    </row>
    <row r="10" spans="1:8">
      <c r="B10" s="210" t="s">
        <v>47</v>
      </c>
      <c r="C10" s="68">
        <v>29668</v>
      </c>
      <c r="D10" s="68"/>
      <c r="E10" s="68"/>
      <c r="F10" s="68"/>
      <c r="G10" s="68">
        <v>29668</v>
      </c>
      <c r="H10" s="68"/>
    </row>
    <row r="11" spans="1:8">
      <c r="B11" s="210" t="s">
        <v>48</v>
      </c>
      <c r="C11" s="68">
        <v>2196</v>
      </c>
      <c r="D11" s="68">
        <v>1492</v>
      </c>
      <c r="E11" s="68"/>
      <c r="F11" s="68"/>
      <c r="G11" s="68">
        <v>92</v>
      </c>
      <c r="H11" s="68">
        <v>612</v>
      </c>
    </row>
    <row r="12" spans="1:8">
      <c r="B12" s="210" t="s">
        <v>49</v>
      </c>
      <c r="C12" s="68">
        <v>152</v>
      </c>
      <c r="D12" s="68">
        <v>152</v>
      </c>
      <c r="E12" s="68"/>
      <c r="F12" s="68"/>
      <c r="G12" s="68"/>
      <c r="H12" s="68"/>
    </row>
    <row r="13" spans="1:8">
      <c r="B13" s="210" t="s">
        <v>50</v>
      </c>
      <c r="C13" s="68">
        <v>16220</v>
      </c>
      <c r="D13" s="68"/>
      <c r="E13" s="68"/>
      <c r="F13" s="68"/>
      <c r="G13" s="68"/>
      <c r="H13" s="68">
        <v>16220</v>
      </c>
    </row>
    <row r="14" spans="1:8">
      <c r="B14" s="210" t="s">
        <v>51</v>
      </c>
      <c r="C14" s="68">
        <v>9016</v>
      </c>
      <c r="D14" s="68">
        <v>2143</v>
      </c>
      <c r="E14" s="68">
        <v>4355</v>
      </c>
      <c r="F14" s="68"/>
      <c r="G14" s="68">
        <v>106</v>
      </c>
      <c r="H14" s="68">
        <v>2413</v>
      </c>
    </row>
    <row r="15" spans="1:8">
      <c r="B15" s="25" t="s">
        <v>76</v>
      </c>
      <c r="C15" s="69">
        <f>SUM(C6:C14)</f>
        <v>140514</v>
      </c>
      <c r="D15" s="69">
        <f>SUM(D6:D14)</f>
        <v>87049</v>
      </c>
      <c r="E15" s="69">
        <f>SUM(E6:E14)</f>
        <v>4355</v>
      </c>
      <c r="F15" s="212">
        <v>0</v>
      </c>
      <c r="G15" s="69">
        <f>SUM(G6:G14)</f>
        <v>29866</v>
      </c>
      <c r="H15" s="69">
        <f>SUM(H6:H14)</f>
        <v>19245</v>
      </c>
    </row>
    <row r="16" spans="1:8">
      <c r="B16" s="23" t="s">
        <v>67</v>
      </c>
      <c r="C16" s="213"/>
      <c r="D16" s="213"/>
      <c r="E16" s="213"/>
      <c r="F16" s="213"/>
      <c r="G16" s="213"/>
      <c r="H16" s="213"/>
    </row>
    <row r="17" spans="2:9">
      <c r="B17" s="210" t="s">
        <v>52</v>
      </c>
      <c r="C17" s="68">
        <v>5339</v>
      </c>
      <c r="D17" s="68">
        <v>2190</v>
      </c>
      <c r="E17" s="68"/>
      <c r="F17" s="68"/>
      <c r="G17" s="68"/>
      <c r="H17" s="68"/>
    </row>
    <row r="18" spans="2:9">
      <c r="B18" s="210" t="s">
        <v>53</v>
      </c>
      <c r="C18" s="68">
        <v>86277</v>
      </c>
      <c r="D18" s="68">
        <v>1052</v>
      </c>
      <c r="E18" s="68"/>
      <c r="F18" s="68"/>
      <c r="G18" s="68"/>
      <c r="H18" s="68"/>
      <c r="I18" s="1" t="s">
        <v>41</v>
      </c>
    </row>
    <row r="19" spans="2:9">
      <c r="B19" s="210" t="s">
        <v>54</v>
      </c>
      <c r="C19" s="68">
        <v>16220</v>
      </c>
      <c r="D19" s="68"/>
      <c r="E19" s="68"/>
      <c r="F19" s="68"/>
      <c r="G19" s="68"/>
      <c r="H19" s="68"/>
    </row>
    <row r="20" spans="2:9">
      <c r="B20" s="210" t="s">
        <v>55</v>
      </c>
      <c r="C20" s="68">
        <v>3706</v>
      </c>
      <c r="D20" s="68"/>
      <c r="E20" s="68"/>
      <c r="F20" s="68"/>
      <c r="G20" s="68"/>
      <c r="H20" s="68"/>
    </row>
    <row r="21" spans="2:9">
      <c r="B21" s="210" t="s">
        <v>56</v>
      </c>
      <c r="C21" s="68">
        <v>15429</v>
      </c>
      <c r="D21" s="68"/>
      <c r="E21" s="68">
        <v>2442</v>
      </c>
      <c r="F21" s="68"/>
      <c r="G21" s="68"/>
      <c r="H21" s="68"/>
    </row>
    <row r="22" spans="2:9">
      <c r="B22" s="210" t="s">
        <v>57</v>
      </c>
      <c r="C22" s="68">
        <v>1861</v>
      </c>
      <c r="D22" s="68"/>
      <c r="E22" s="68"/>
      <c r="F22" s="68"/>
      <c r="G22" s="68"/>
      <c r="H22" s="68"/>
    </row>
    <row r="23" spans="2:9">
      <c r="B23" s="210" t="s">
        <v>58</v>
      </c>
      <c r="C23" s="68">
        <v>11682</v>
      </c>
      <c r="D23" s="68"/>
      <c r="E23" s="68"/>
      <c r="F23" s="68"/>
      <c r="G23" s="68"/>
      <c r="H23" s="68"/>
    </row>
    <row r="24" spans="2:9">
      <c r="B24" s="25" t="s">
        <v>77</v>
      </c>
      <c r="C24" s="69">
        <f>SUM(C17:C23)</f>
        <v>140514</v>
      </c>
      <c r="D24" s="69">
        <f>SUM(D17:D23)</f>
        <v>3242</v>
      </c>
      <c r="E24" s="69">
        <f>SUM(E17:E23)</f>
        <v>2442</v>
      </c>
      <c r="F24" s="212">
        <v>0</v>
      </c>
      <c r="G24" s="69">
        <f>SUM(G17:G23)</f>
        <v>0</v>
      </c>
      <c r="H24" s="69">
        <f>SUM(H17:H23)</f>
        <v>0</v>
      </c>
    </row>
    <row r="25" spans="2:9">
      <c r="B25" s="4"/>
      <c r="C25" s="4"/>
      <c r="D25" s="4"/>
      <c r="E25" s="4"/>
      <c r="F25" s="4"/>
      <c r="G25" s="4"/>
      <c r="H25" s="4"/>
    </row>
    <row r="26" spans="2:9">
      <c r="B26" s="443" t="s">
        <v>544</v>
      </c>
      <c r="C26" s="443"/>
      <c r="D26" s="443"/>
      <c r="E26" s="443"/>
      <c r="F26" s="443"/>
      <c r="G26" s="443"/>
      <c r="H26" s="443"/>
    </row>
    <row r="27" spans="2:9">
      <c r="B27" s="4"/>
      <c r="C27" s="4"/>
      <c r="D27" s="4"/>
      <c r="E27" s="4"/>
      <c r="F27" s="4"/>
      <c r="G27" s="4"/>
      <c r="H27" s="4"/>
    </row>
  </sheetData>
  <mergeCells count="4">
    <mergeCell ref="C3:C4"/>
    <mergeCell ref="D3:H3"/>
    <mergeCell ref="B26:H26"/>
    <mergeCell ref="B2:H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9"/>
  <sheetViews>
    <sheetView workbookViewId="0">
      <selection activeCell="D17" sqref="D17"/>
    </sheetView>
  </sheetViews>
  <sheetFormatPr defaultRowHeight="12.75"/>
  <cols>
    <col min="1" max="1" width="3.7109375" style="55" customWidth="1"/>
    <col min="2" max="2" width="9.140625" style="55"/>
    <col min="3" max="3" width="41" style="55" customWidth="1"/>
    <col min="4" max="4" width="26.28515625" style="55" customWidth="1"/>
    <col min="5" max="5" width="15.42578125" style="55" customWidth="1"/>
    <col min="6" max="16384" width="9.140625" style="55"/>
  </cols>
  <sheetData>
    <row r="1" spans="1:10" ht="21" customHeight="1">
      <c r="A1" s="36"/>
      <c r="B1" s="36"/>
      <c r="C1" s="36"/>
      <c r="D1" s="36"/>
      <c r="E1" s="36"/>
      <c r="F1" s="36"/>
      <c r="G1" s="36"/>
      <c r="H1" s="36"/>
    </row>
    <row r="2" spans="1:10" ht="48" customHeight="1">
      <c r="A2" s="52"/>
      <c r="B2" s="444" t="s">
        <v>520</v>
      </c>
      <c r="C2" s="444"/>
      <c r="D2" s="444"/>
      <c r="E2" s="444"/>
      <c r="F2" s="444"/>
      <c r="G2" s="444"/>
      <c r="H2" s="444"/>
      <c r="I2" s="444"/>
    </row>
    <row r="3" spans="1:10" ht="32.25" customHeight="1">
      <c r="A3" s="163"/>
      <c r="B3" s="27" t="s">
        <v>543</v>
      </c>
      <c r="C3" s="19"/>
      <c r="D3" s="253" t="s">
        <v>534</v>
      </c>
      <c r="E3" s="253" t="s">
        <v>535</v>
      </c>
      <c r="F3" s="164"/>
      <c r="G3" s="164"/>
      <c r="H3" s="164"/>
      <c r="I3" s="164"/>
    </row>
    <row r="4" spans="1:10" ht="12.75" customHeight="1">
      <c r="A4" s="134"/>
      <c r="B4" s="134">
        <v>1</v>
      </c>
      <c r="C4" s="471" t="s">
        <v>521</v>
      </c>
      <c r="D4" s="471"/>
      <c r="E4" s="471"/>
      <c r="F4" s="74"/>
      <c r="G4" s="74"/>
      <c r="H4" s="74"/>
      <c r="I4" s="74"/>
      <c r="J4" s="188"/>
    </row>
    <row r="5" spans="1:10" ht="12.75" customHeight="1">
      <c r="A5" s="134"/>
      <c r="B5" s="134">
        <v>2</v>
      </c>
      <c r="C5" s="194" t="s">
        <v>522</v>
      </c>
      <c r="D5" s="68"/>
      <c r="E5" s="68"/>
      <c r="F5" s="73"/>
      <c r="G5" s="73"/>
      <c r="H5" s="73"/>
      <c r="I5" s="188"/>
      <c r="J5" s="188"/>
    </row>
    <row r="6" spans="1:10" ht="12.75" customHeight="1">
      <c r="A6" s="133"/>
      <c r="B6" s="134">
        <v>3</v>
      </c>
      <c r="C6" s="194" t="s">
        <v>116</v>
      </c>
      <c r="D6" s="68"/>
      <c r="E6" s="68"/>
      <c r="F6" s="132"/>
      <c r="G6" s="132"/>
      <c r="H6" s="132"/>
      <c r="I6" s="188"/>
      <c r="J6" s="188"/>
    </row>
    <row r="7" spans="1:10" ht="12.75" customHeight="1">
      <c r="A7" s="134"/>
      <c r="B7" s="134">
        <v>4</v>
      </c>
      <c r="C7" s="194" t="s">
        <v>523</v>
      </c>
      <c r="D7" s="68">
        <v>14486</v>
      </c>
      <c r="E7" s="68">
        <f>+D7</f>
        <v>14486</v>
      </c>
      <c r="F7" s="73"/>
      <c r="G7" s="73"/>
      <c r="H7" s="73"/>
      <c r="I7" s="188"/>
      <c r="J7" s="188"/>
    </row>
    <row r="8" spans="1:10" ht="12.75" customHeight="1">
      <c r="B8" s="134">
        <v>5</v>
      </c>
      <c r="C8" s="194" t="s">
        <v>524</v>
      </c>
      <c r="D8" s="68"/>
      <c r="E8" s="68"/>
      <c r="F8" s="188"/>
      <c r="G8" s="188"/>
      <c r="H8" s="188"/>
      <c r="I8" s="188"/>
      <c r="J8" s="188"/>
    </row>
    <row r="9" spans="1:10" ht="12.75" customHeight="1">
      <c r="B9" s="134">
        <v>6</v>
      </c>
      <c r="C9" s="194" t="s">
        <v>525</v>
      </c>
      <c r="D9" s="68">
        <v>11530</v>
      </c>
      <c r="E9" s="68">
        <f>+D9</f>
        <v>11530</v>
      </c>
      <c r="F9" s="188"/>
      <c r="G9" s="188"/>
      <c r="H9" s="188"/>
      <c r="I9" s="188"/>
      <c r="J9" s="188"/>
    </row>
    <row r="10" spans="1:10" ht="12.75" customHeight="1">
      <c r="B10" s="134">
        <v>7</v>
      </c>
      <c r="C10" s="472" t="s">
        <v>526</v>
      </c>
      <c r="D10" s="472"/>
      <c r="E10" s="472"/>
      <c r="F10" s="188"/>
      <c r="G10" s="188"/>
      <c r="H10" s="188"/>
      <c r="I10" s="188"/>
      <c r="J10" s="188"/>
    </row>
    <row r="11" spans="1:10" ht="12.75" customHeight="1">
      <c r="B11" s="134">
        <v>8</v>
      </c>
      <c r="C11" s="194" t="s">
        <v>522</v>
      </c>
      <c r="D11" s="68"/>
      <c r="E11" s="68"/>
      <c r="F11" s="188"/>
      <c r="G11" s="188"/>
      <c r="H11" s="188"/>
      <c r="I11" s="188"/>
      <c r="J11" s="188"/>
    </row>
    <row r="12" spans="1:10" ht="12.75" customHeight="1">
      <c r="B12" s="134">
        <v>9</v>
      </c>
      <c r="C12" s="194" t="s">
        <v>116</v>
      </c>
      <c r="D12" s="68"/>
      <c r="E12" s="68"/>
      <c r="F12" s="188"/>
      <c r="G12" s="188"/>
      <c r="H12" s="188"/>
      <c r="I12" s="188"/>
      <c r="J12" s="188"/>
    </row>
    <row r="13" spans="1:10">
      <c r="B13" s="134">
        <v>10</v>
      </c>
      <c r="C13" s="194" t="s">
        <v>523</v>
      </c>
      <c r="D13" s="68"/>
      <c r="E13" s="68"/>
    </row>
    <row r="14" spans="1:10">
      <c r="B14" s="134">
        <v>11</v>
      </c>
      <c r="C14" s="194" t="s">
        <v>524</v>
      </c>
      <c r="D14" s="68"/>
      <c r="E14" s="68"/>
    </row>
    <row r="15" spans="1:10">
      <c r="B15" s="134">
        <v>12</v>
      </c>
      <c r="C15" s="194" t="s">
        <v>525</v>
      </c>
      <c r="D15" s="68"/>
      <c r="E15" s="68"/>
    </row>
    <row r="16" spans="1:10">
      <c r="B16" s="134">
        <v>13</v>
      </c>
      <c r="C16" s="194" t="s">
        <v>527</v>
      </c>
      <c r="D16" s="68">
        <v>302</v>
      </c>
      <c r="E16" s="68">
        <f>+D16</f>
        <v>302</v>
      </c>
    </row>
    <row r="17" spans="2:5">
      <c r="B17" s="134">
        <v>14</v>
      </c>
      <c r="C17" s="194" t="s">
        <v>528</v>
      </c>
      <c r="D17" s="68">
        <v>3999</v>
      </c>
      <c r="E17" s="68">
        <f>+D17</f>
        <v>3999</v>
      </c>
    </row>
    <row r="18" spans="2:5">
      <c r="B18" s="134">
        <v>15</v>
      </c>
      <c r="C18" s="194" t="s">
        <v>529</v>
      </c>
      <c r="D18" s="68"/>
      <c r="E18" s="68"/>
    </row>
    <row r="19" spans="2:5">
      <c r="B19" s="134">
        <v>16</v>
      </c>
      <c r="C19" s="194" t="s">
        <v>530</v>
      </c>
      <c r="D19" s="68">
        <v>191</v>
      </c>
      <c r="E19" s="68">
        <f>+D19</f>
        <v>191</v>
      </c>
    </row>
    <row r="20" spans="2:5">
      <c r="B20" s="134">
        <v>17</v>
      </c>
      <c r="C20" s="194" t="s">
        <v>531</v>
      </c>
      <c r="D20" s="68">
        <v>2878</v>
      </c>
      <c r="E20" s="68">
        <f>+D20</f>
        <v>2878</v>
      </c>
    </row>
    <row r="21" spans="2:5">
      <c r="B21" s="134">
        <v>18</v>
      </c>
      <c r="C21" s="194" t="s">
        <v>532</v>
      </c>
      <c r="D21" s="68"/>
      <c r="E21" s="68"/>
    </row>
    <row r="22" spans="2:5">
      <c r="B22" s="134">
        <v>19</v>
      </c>
      <c r="C22" s="194" t="s">
        <v>533</v>
      </c>
    </row>
    <row r="23" spans="2:5" ht="13.5" thickBot="1">
      <c r="B23" s="190">
        <v>20</v>
      </c>
      <c r="C23" s="256" t="s">
        <v>71</v>
      </c>
      <c r="D23" s="256">
        <f>SUM(D11:D22)+SUM(D5:D9)</f>
        <v>33386</v>
      </c>
      <c r="E23" s="256">
        <f>SUM(E11:E22)+SUM(E5:E9)</f>
        <v>33386</v>
      </c>
    </row>
    <row r="24" spans="2:5">
      <c r="B24" s="73"/>
      <c r="C24" s="73"/>
      <c r="D24" s="73"/>
      <c r="E24" s="73"/>
    </row>
    <row r="25" spans="2:5">
      <c r="B25" s="73"/>
      <c r="C25" s="73"/>
      <c r="D25" s="73"/>
      <c r="E25" s="73"/>
    </row>
    <row r="29" spans="2:5">
      <c r="E29" s="55" t="s">
        <v>41</v>
      </c>
    </row>
  </sheetData>
  <mergeCells count="3">
    <mergeCell ref="B2:I2"/>
    <mergeCell ref="C4:E4"/>
    <mergeCell ref="C10:E1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2"/>
  <sheetViews>
    <sheetView workbookViewId="0">
      <selection activeCell="F24" sqref="F24"/>
    </sheetView>
  </sheetViews>
  <sheetFormatPr defaultRowHeight="12.75"/>
  <cols>
    <col min="1" max="1" width="3.7109375" style="55" customWidth="1"/>
    <col min="2" max="2" width="9.140625" style="55"/>
    <col min="3" max="3" width="53.28515625" style="55" customWidth="1"/>
    <col min="4" max="5" width="17.85546875" style="55" customWidth="1"/>
    <col min="6" max="16384" width="9.140625" style="55"/>
  </cols>
  <sheetData>
    <row r="1" spans="1:10" ht="21" customHeight="1">
      <c r="A1" s="36"/>
      <c r="B1" s="36"/>
      <c r="C1" s="36"/>
      <c r="D1" s="36"/>
      <c r="E1" s="36"/>
      <c r="F1" s="36"/>
      <c r="G1" s="36"/>
      <c r="H1" s="36"/>
    </row>
    <row r="2" spans="1:10" ht="48" customHeight="1">
      <c r="A2" s="52"/>
      <c r="B2" s="444" t="s">
        <v>308</v>
      </c>
      <c r="C2" s="444"/>
      <c r="D2" s="444"/>
      <c r="E2" s="444"/>
      <c r="F2" s="444"/>
      <c r="G2" s="444"/>
      <c r="H2" s="444"/>
      <c r="I2" s="444"/>
    </row>
    <row r="3" spans="1:10" ht="28.5">
      <c r="A3" s="163"/>
      <c r="B3" s="27" t="s">
        <v>543</v>
      </c>
      <c r="C3" s="19"/>
      <c r="D3" s="72" t="s">
        <v>318</v>
      </c>
      <c r="E3" s="104" t="s">
        <v>319</v>
      </c>
      <c r="F3" s="164"/>
      <c r="G3" s="164"/>
      <c r="H3" s="164"/>
      <c r="I3" s="164"/>
    </row>
    <row r="4" spans="1:10" ht="12.75" customHeight="1">
      <c r="A4" s="134"/>
      <c r="B4" s="317">
        <v>1</v>
      </c>
      <c r="C4" s="311" t="s">
        <v>309</v>
      </c>
      <c r="D4" s="312">
        <v>33625</v>
      </c>
      <c r="E4" s="312">
        <v>2690</v>
      </c>
      <c r="F4" s="74"/>
      <c r="G4" s="74"/>
      <c r="H4" s="74"/>
      <c r="I4" s="74"/>
      <c r="J4" s="188"/>
    </row>
    <row r="5" spans="1:10" ht="12.75" customHeight="1">
      <c r="A5" s="134"/>
      <c r="B5" s="134">
        <v>2</v>
      </c>
      <c r="C5" s="207" t="s">
        <v>310</v>
      </c>
      <c r="D5" s="303">
        <v>312</v>
      </c>
      <c r="E5" s="303">
        <v>25</v>
      </c>
      <c r="F5" s="73"/>
      <c r="G5" s="73"/>
      <c r="H5" s="73"/>
      <c r="I5" s="188"/>
      <c r="J5" s="188"/>
    </row>
    <row r="6" spans="1:10" ht="12.75" customHeight="1">
      <c r="A6" s="133"/>
      <c r="B6" s="134">
        <v>3</v>
      </c>
      <c r="C6" s="207" t="s">
        <v>311</v>
      </c>
      <c r="D6" s="303">
        <v>-512</v>
      </c>
      <c r="E6" s="303">
        <v>-41</v>
      </c>
      <c r="F6" s="132"/>
      <c r="G6" s="132"/>
      <c r="H6" s="132"/>
      <c r="I6" s="188"/>
      <c r="J6" s="188"/>
    </row>
    <row r="7" spans="1:10" ht="12.75" customHeight="1">
      <c r="A7" s="134"/>
      <c r="B7" s="134">
        <v>4</v>
      </c>
      <c r="C7" s="207" t="s">
        <v>312</v>
      </c>
      <c r="D7" s="303"/>
      <c r="E7" s="303"/>
      <c r="F7" s="73"/>
      <c r="G7" s="73"/>
      <c r="H7" s="73"/>
      <c r="I7" s="188"/>
      <c r="J7" s="188"/>
    </row>
    <row r="8" spans="1:10" ht="12.75" customHeight="1">
      <c r="B8" s="134">
        <v>5</v>
      </c>
      <c r="C8" s="207" t="s">
        <v>313</v>
      </c>
      <c r="D8" s="303"/>
      <c r="E8" s="303"/>
      <c r="F8" s="188"/>
      <c r="G8" s="188"/>
      <c r="H8" s="188"/>
      <c r="I8" s="188"/>
      <c r="J8" s="188"/>
    </row>
    <row r="9" spans="1:10" ht="12.75" customHeight="1">
      <c r="B9" s="134">
        <v>6</v>
      </c>
      <c r="C9" s="207" t="s">
        <v>314</v>
      </c>
      <c r="D9" s="303"/>
      <c r="E9" s="303"/>
      <c r="F9" s="188"/>
      <c r="G9" s="188"/>
      <c r="H9" s="188"/>
      <c r="I9" s="188"/>
      <c r="J9" s="188"/>
    </row>
    <row r="10" spans="1:10" ht="12.75" customHeight="1">
      <c r="B10" s="134">
        <v>7</v>
      </c>
      <c r="C10" s="207" t="s">
        <v>315</v>
      </c>
      <c r="D10" s="303">
        <v>2</v>
      </c>
      <c r="E10" s="303"/>
      <c r="F10" s="188"/>
      <c r="G10" s="188"/>
      <c r="H10" s="188"/>
      <c r="I10" s="188"/>
      <c r="J10" s="188"/>
    </row>
    <row r="11" spans="1:10" ht="12.75" customHeight="1">
      <c r="B11" s="134">
        <v>8</v>
      </c>
      <c r="C11" s="207" t="s">
        <v>316</v>
      </c>
      <c r="D11" s="303">
        <v>-41</v>
      </c>
      <c r="E11" s="303">
        <v>-3</v>
      </c>
      <c r="F11" s="188"/>
      <c r="G11" s="188"/>
      <c r="H11" s="188"/>
      <c r="I11" s="188"/>
      <c r="J11" s="188"/>
    </row>
    <row r="12" spans="1:10" ht="12.75" customHeight="1" thickBot="1">
      <c r="A12" s="314"/>
      <c r="B12" s="315">
        <v>9</v>
      </c>
      <c r="C12" s="316" t="s">
        <v>317</v>
      </c>
      <c r="D12" s="313">
        <f>SUM(D4:D11)</f>
        <v>33386</v>
      </c>
      <c r="E12" s="313">
        <f>SUM(E4:E11)</f>
        <v>2671</v>
      </c>
      <c r="F12" s="188"/>
      <c r="G12" s="188"/>
      <c r="H12" s="188"/>
      <c r="I12" s="188"/>
      <c r="J12" s="188"/>
    </row>
  </sheetData>
  <mergeCells count="1">
    <mergeCell ref="B2:I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
  <sheetViews>
    <sheetView workbookViewId="0">
      <selection activeCell="B6" sqref="B6"/>
    </sheetView>
  </sheetViews>
  <sheetFormatPr defaultRowHeight="12.75"/>
  <cols>
    <col min="1" max="1" width="3.7109375" style="55" customWidth="1"/>
    <col min="2" max="2" width="20.5703125" style="55" customWidth="1"/>
    <col min="3" max="4" width="15.85546875" style="55" customWidth="1"/>
    <col min="5" max="5" width="14" style="55" customWidth="1"/>
    <col min="6" max="6" width="21" style="55" customWidth="1"/>
    <col min="7" max="7" width="16.5703125" style="55" customWidth="1"/>
    <col min="8" max="8" width="11.28515625" style="55" customWidth="1"/>
    <col min="9" max="9" width="20.28515625" style="55" customWidth="1"/>
    <col min="10" max="10" width="15.42578125" style="55" customWidth="1"/>
    <col min="11" max="11" width="17.140625" style="55" customWidth="1"/>
    <col min="12" max="16384" width="9.140625" style="55"/>
  </cols>
  <sheetData>
    <row r="1" spans="1:15" ht="21" customHeight="1">
      <c r="A1" s="36"/>
      <c r="B1" s="36"/>
      <c r="C1" s="36"/>
      <c r="D1" s="36"/>
      <c r="E1" s="36"/>
      <c r="F1" s="36"/>
      <c r="G1" s="36"/>
      <c r="H1" s="36"/>
      <c r="I1" s="36"/>
      <c r="J1" s="36"/>
      <c r="K1" s="36"/>
      <c r="L1" s="36"/>
      <c r="M1" s="36"/>
      <c r="N1" s="36"/>
    </row>
    <row r="2" spans="1:15" ht="48" customHeight="1">
      <c r="A2" s="52"/>
      <c r="B2" s="444" t="s">
        <v>396</v>
      </c>
      <c r="C2" s="444"/>
      <c r="D2" s="444"/>
      <c r="E2" s="444"/>
      <c r="F2" s="444"/>
      <c r="G2" s="444"/>
      <c r="H2" s="444"/>
      <c r="I2" s="444"/>
      <c r="J2" s="444"/>
      <c r="K2" s="444"/>
      <c r="L2" s="444"/>
      <c r="M2" s="444"/>
      <c r="N2" s="444"/>
      <c r="O2" s="444"/>
    </row>
    <row r="3" spans="1:15" s="174" customFormat="1" ht="28.5" customHeight="1">
      <c r="A3" s="163"/>
      <c r="B3" s="27" t="s">
        <v>543</v>
      </c>
      <c r="C3" s="19"/>
      <c r="D3" s="19"/>
      <c r="E3" s="20"/>
      <c r="F3" s="189"/>
      <c r="G3" s="447" t="s">
        <v>402</v>
      </c>
      <c r="H3" s="447"/>
      <c r="I3" s="215"/>
      <c r="J3" s="20"/>
      <c r="K3" s="215"/>
      <c r="L3" s="164"/>
      <c r="M3" s="164"/>
      <c r="N3" s="164"/>
      <c r="O3" s="164"/>
    </row>
    <row r="4" spans="1:15" s="174" customFormat="1" ht="38.25" customHeight="1">
      <c r="A4" s="163"/>
      <c r="B4" s="27" t="s">
        <v>397</v>
      </c>
      <c r="C4" s="20" t="s">
        <v>398</v>
      </c>
      <c r="D4" s="20" t="s">
        <v>410</v>
      </c>
      <c r="E4" s="20" t="s">
        <v>400</v>
      </c>
      <c r="F4" s="189" t="s">
        <v>401</v>
      </c>
      <c r="G4" s="20" t="s">
        <v>403</v>
      </c>
      <c r="H4" s="20" t="s">
        <v>404</v>
      </c>
      <c r="I4" s="20" t="s">
        <v>405</v>
      </c>
      <c r="J4" s="20" t="s">
        <v>406</v>
      </c>
      <c r="K4" s="20" t="s">
        <v>407</v>
      </c>
      <c r="L4" s="164"/>
      <c r="M4" s="164"/>
      <c r="N4" s="164"/>
      <c r="O4" s="164"/>
    </row>
    <row r="5" spans="1:15" s="174" customFormat="1">
      <c r="A5" s="134"/>
      <c r="B5" s="207" t="s">
        <v>304</v>
      </c>
      <c r="C5" s="214" t="s">
        <v>550</v>
      </c>
      <c r="D5" s="243"/>
      <c r="E5" s="216">
        <v>1.0500000000000001E-2</v>
      </c>
      <c r="F5" s="216">
        <v>1.67E-2</v>
      </c>
      <c r="G5" s="217">
        <v>5421</v>
      </c>
      <c r="H5" s="217">
        <v>5031</v>
      </c>
      <c r="I5" s="217">
        <v>82</v>
      </c>
      <c r="J5" s="217">
        <v>1</v>
      </c>
      <c r="K5" s="216">
        <v>1.32E-2</v>
      </c>
      <c r="L5" s="74"/>
      <c r="M5" s="74"/>
      <c r="N5" s="74"/>
      <c r="O5" s="74"/>
    </row>
    <row r="6" spans="1:15" s="174" customFormat="1">
      <c r="A6" s="134"/>
      <c r="B6" s="207" t="s">
        <v>303</v>
      </c>
      <c r="C6" s="214" t="s">
        <v>551</v>
      </c>
      <c r="D6" s="243"/>
      <c r="E6" s="216">
        <v>1.7500000000000002E-2</v>
      </c>
      <c r="F6" s="216">
        <v>1.9400000000000001E-2</v>
      </c>
      <c r="G6" s="217">
        <v>12945</v>
      </c>
      <c r="H6" s="217">
        <v>12115</v>
      </c>
      <c r="I6" s="217">
        <v>204</v>
      </c>
      <c r="J6" s="217">
        <v>2</v>
      </c>
      <c r="K6" s="216">
        <v>1.52E-2</v>
      </c>
      <c r="L6" s="73"/>
      <c r="M6" s="73"/>
      <c r="N6" s="73"/>
      <c r="O6" s="188"/>
    </row>
    <row r="7" spans="1:15" s="174" customFormat="1">
      <c r="A7" s="134"/>
      <c r="B7" s="207" t="s">
        <v>279</v>
      </c>
      <c r="C7" s="214" t="s">
        <v>399</v>
      </c>
      <c r="D7" s="243"/>
      <c r="E7" s="216">
        <v>1.2E-2</v>
      </c>
      <c r="F7" s="216">
        <v>1.1599999999999999E-2</v>
      </c>
      <c r="G7" s="217">
        <v>70685</v>
      </c>
      <c r="H7" s="217">
        <v>67939</v>
      </c>
      <c r="I7" s="217">
        <v>235</v>
      </c>
      <c r="J7" s="217">
        <v>6</v>
      </c>
      <c r="K7" s="216">
        <v>3.0999999999999999E-3</v>
      </c>
      <c r="L7" s="74"/>
      <c r="M7" s="74"/>
      <c r="N7" s="74"/>
    </row>
    <row r="8" spans="1:15" s="174" customFormat="1">
      <c r="A8" s="134"/>
      <c r="B8" s="218" t="s">
        <v>302</v>
      </c>
      <c r="C8" s="30" t="s">
        <v>399</v>
      </c>
      <c r="D8" s="30"/>
      <c r="E8" s="219">
        <v>9.4000000000000004E-3</v>
      </c>
      <c r="F8" s="219">
        <v>1.18E-2</v>
      </c>
      <c r="G8" s="220">
        <v>119430</v>
      </c>
      <c r="H8" s="220">
        <v>112971</v>
      </c>
      <c r="I8" s="220">
        <v>720</v>
      </c>
      <c r="J8" s="220">
        <v>187</v>
      </c>
      <c r="K8" s="219">
        <v>5.8999999999999999E-3</v>
      </c>
      <c r="L8" s="36"/>
      <c r="M8" s="36"/>
      <c r="N8" s="36"/>
    </row>
    <row r="9" spans="1:15">
      <c r="B9" s="73"/>
      <c r="C9" s="73"/>
      <c r="D9" s="73"/>
      <c r="E9" s="73"/>
      <c r="F9" s="73"/>
      <c r="G9" s="73"/>
      <c r="H9" s="73"/>
      <c r="I9" s="73"/>
      <c r="J9" s="73"/>
      <c r="K9" s="73"/>
    </row>
  </sheetData>
  <mergeCells count="2">
    <mergeCell ref="B2:O2"/>
    <mergeCell ref="G3:H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
  <sheetViews>
    <sheetView workbookViewId="0">
      <selection activeCell="J15" sqref="J15"/>
    </sheetView>
  </sheetViews>
  <sheetFormatPr defaultRowHeight="12.75"/>
  <cols>
    <col min="1" max="1" width="3.7109375" style="55" customWidth="1"/>
    <col min="2" max="2" width="9.140625" style="55"/>
    <col min="3" max="3" width="45.85546875" style="55" bestFit="1" customWidth="1"/>
    <col min="4" max="4" width="11.28515625" style="55" customWidth="1"/>
    <col min="5" max="5" width="19.7109375" style="55" customWidth="1"/>
    <col min="6" max="6" width="16.5703125" style="55" customWidth="1"/>
    <col min="7" max="7" width="7.28515625" style="55" customWidth="1"/>
    <col min="8" max="8" width="13.42578125" style="55" customWidth="1"/>
    <col min="9" max="9" width="15.42578125" style="55" customWidth="1"/>
    <col min="10" max="10" width="9.28515625" style="55" bestFit="1" customWidth="1"/>
    <col min="11" max="16384" width="9.140625" style="55"/>
  </cols>
  <sheetData>
    <row r="1" spans="1:14" ht="21" customHeight="1">
      <c r="A1" s="36"/>
      <c r="B1" s="36"/>
      <c r="C1" s="36"/>
      <c r="D1" s="36"/>
      <c r="E1" s="36"/>
      <c r="F1" s="36"/>
      <c r="G1" s="36"/>
      <c r="H1" s="36"/>
      <c r="I1" s="36"/>
      <c r="J1" s="36"/>
      <c r="K1" s="36"/>
      <c r="L1" s="36"/>
      <c r="M1" s="36"/>
    </row>
    <row r="2" spans="1:14" ht="48" customHeight="1">
      <c r="A2" s="52"/>
      <c r="B2" s="444" t="s">
        <v>321</v>
      </c>
      <c r="C2" s="444"/>
      <c r="D2" s="444"/>
      <c r="E2" s="444"/>
      <c r="F2" s="444"/>
      <c r="G2" s="444"/>
      <c r="H2" s="444"/>
      <c r="I2" s="444"/>
      <c r="J2" s="444"/>
      <c r="K2" s="444"/>
      <c r="L2" s="444"/>
      <c r="M2" s="444"/>
      <c r="N2" s="444"/>
    </row>
    <row r="3" spans="1:14" s="174" customFormat="1" ht="38.25" customHeight="1">
      <c r="A3" s="163"/>
      <c r="B3" s="27" t="s">
        <v>543</v>
      </c>
      <c r="C3" s="19"/>
      <c r="D3" s="20" t="s">
        <v>332</v>
      </c>
      <c r="E3" s="189" t="s">
        <v>339</v>
      </c>
      <c r="F3" s="20" t="s">
        <v>333</v>
      </c>
      <c r="G3" s="20" t="s">
        <v>334</v>
      </c>
      <c r="H3" s="72" t="s">
        <v>335</v>
      </c>
      <c r="I3" s="20" t="s">
        <v>336</v>
      </c>
      <c r="J3" s="72" t="s">
        <v>95</v>
      </c>
      <c r="K3" s="164"/>
      <c r="L3" s="164"/>
      <c r="M3" s="164"/>
      <c r="N3" s="164"/>
    </row>
    <row r="4" spans="1:14" s="174" customFormat="1">
      <c r="A4" s="134"/>
      <c r="B4" s="134">
        <v>1</v>
      </c>
      <c r="C4" s="71" t="s">
        <v>322</v>
      </c>
      <c r="D4" s="195"/>
      <c r="E4" s="194">
        <v>1266</v>
      </c>
      <c r="F4" s="194">
        <v>690</v>
      </c>
      <c r="G4" s="195"/>
      <c r="H4" s="195"/>
      <c r="I4" s="194">
        <v>1956</v>
      </c>
      <c r="J4" s="74">
        <v>849</v>
      </c>
      <c r="K4" s="74"/>
      <c r="L4" s="74"/>
      <c r="M4" s="74"/>
      <c r="N4" s="74"/>
    </row>
    <row r="5" spans="1:14" s="174" customFormat="1">
      <c r="A5" s="134"/>
      <c r="B5" s="134">
        <v>2</v>
      </c>
      <c r="C5" s="71" t="s">
        <v>323</v>
      </c>
      <c r="D5" s="194"/>
      <c r="E5" s="195"/>
      <c r="F5" s="195"/>
      <c r="G5" s="195"/>
      <c r="H5" s="195"/>
      <c r="I5" s="194"/>
      <c r="J5" s="74"/>
      <c r="K5" s="73"/>
      <c r="L5" s="73"/>
      <c r="M5" s="73"/>
      <c r="N5" s="188"/>
    </row>
    <row r="6" spans="1:14" s="174" customFormat="1">
      <c r="A6" s="134"/>
      <c r="B6" s="134">
        <v>3</v>
      </c>
      <c r="C6" s="71" t="s">
        <v>324</v>
      </c>
      <c r="D6" s="195"/>
      <c r="E6" s="194"/>
      <c r="F6" s="195"/>
      <c r="G6" s="195"/>
      <c r="H6" s="194"/>
      <c r="I6" s="194"/>
      <c r="J6" s="74"/>
      <c r="K6" s="74"/>
      <c r="L6" s="74"/>
      <c r="M6" s="74"/>
    </row>
    <row r="7" spans="1:14" s="174" customFormat="1">
      <c r="A7" s="134"/>
      <c r="B7" s="134">
        <v>4</v>
      </c>
      <c r="C7" s="192" t="s">
        <v>325</v>
      </c>
      <c r="D7" s="196"/>
      <c r="E7" s="196"/>
      <c r="F7" s="196"/>
      <c r="G7" s="74"/>
      <c r="H7" s="74"/>
      <c r="I7" s="74"/>
      <c r="J7" s="74"/>
      <c r="K7" s="36"/>
      <c r="L7" s="36"/>
      <c r="M7" s="36"/>
    </row>
    <row r="8" spans="1:14">
      <c r="B8" s="134">
        <v>5</v>
      </c>
      <c r="C8" s="377" t="s">
        <v>326</v>
      </c>
      <c r="D8" s="196"/>
      <c r="E8" s="196"/>
      <c r="F8" s="196"/>
      <c r="G8" s="74"/>
      <c r="H8" s="74"/>
      <c r="I8" s="74"/>
      <c r="J8" s="74"/>
    </row>
    <row r="9" spans="1:14">
      <c r="B9" s="134">
        <v>6</v>
      </c>
      <c r="C9" s="377" t="s">
        <v>327</v>
      </c>
      <c r="D9" s="196"/>
      <c r="E9" s="196"/>
      <c r="F9" s="196"/>
      <c r="G9" s="74"/>
      <c r="H9" s="74"/>
      <c r="I9" s="74"/>
      <c r="J9" s="74"/>
    </row>
    <row r="10" spans="1:14">
      <c r="B10" s="134">
        <v>7</v>
      </c>
      <c r="C10" s="377" t="s">
        <v>328</v>
      </c>
      <c r="D10" s="196"/>
      <c r="E10" s="196"/>
      <c r="F10" s="196"/>
      <c r="G10" s="74"/>
      <c r="H10" s="74"/>
      <c r="I10" s="74"/>
      <c r="J10" s="74"/>
    </row>
    <row r="11" spans="1:14">
      <c r="B11" s="134">
        <v>8</v>
      </c>
      <c r="C11" s="73" t="s">
        <v>329</v>
      </c>
      <c r="D11" s="196"/>
      <c r="E11" s="196"/>
      <c r="F11" s="196"/>
      <c r="G11" s="196"/>
      <c r="H11" s="196"/>
      <c r="I11" s="74"/>
      <c r="J11" s="74"/>
    </row>
    <row r="12" spans="1:14">
      <c r="B12" s="134">
        <v>9</v>
      </c>
      <c r="C12" s="73" t="s">
        <v>330</v>
      </c>
      <c r="D12" s="196"/>
      <c r="E12" s="196"/>
      <c r="F12" s="196"/>
      <c r="G12" s="196"/>
      <c r="H12" s="196"/>
      <c r="I12" s="74"/>
      <c r="J12" s="74"/>
    </row>
    <row r="13" spans="1:14">
      <c r="B13" s="134">
        <v>10</v>
      </c>
      <c r="C13" s="73" t="s">
        <v>331</v>
      </c>
      <c r="D13" s="196"/>
      <c r="E13" s="196"/>
      <c r="F13" s="196"/>
      <c r="G13" s="196"/>
      <c r="H13" s="196"/>
      <c r="I13" s="74"/>
      <c r="J13" s="74"/>
    </row>
    <row r="14" spans="1:14" s="173" customFormat="1" ht="13.5" thickBot="1">
      <c r="B14" s="190">
        <v>11</v>
      </c>
      <c r="C14" s="75" t="s">
        <v>71</v>
      </c>
      <c r="D14" s="197"/>
      <c r="E14" s="197"/>
      <c r="F14" s="197"/>
      <c r="G14" s="197"/>
      <c r="H14" s="197"/>
      <c r="I14" s="197"/>
      <c r="J14" s="76">
        <f>+J4</f>
        <v>849</v>
      </c>
    </row>
    <row r="15" spans="1:14">
      <c r="B15" s="73"/>
      <c r="C15" s="73"/>
      <c r="D15" s="73"/>
      <c r="E15" s="73"/>
      <c r="F15" s="73"/>
      <c r="G15" s="73"/>
      <c r="H15" s="73"/>
      <c r="I15" s="73"/>
      <c r="J15" s="73"/>
    </row>
  </sheetData>
  <mergeCells count="1">
    <mergeCell ref="B2:N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election activeCell="H22" sqref="H22"/>
    </sheetView>
  </sheetViews>
  <sheetFormatPr defaultRowHeight="12.75"/>
  <cols>
    <col min="1" max="1" width="3.7109375" style="55" customWidth="1"/>
    <col min="2" max="2" width="9.140625" style="55"/>
    <col min="3" max="3" width="45.28515625" style="55" customWidth="1"/>
    <col min="4" max="4" width="15.42578125" style="55" customWidth="1"/>
    <col min="5" max="5" width="12.85546875" style="55" customWidth="1"/>
    <col min="6" max="16384" width="9.140625" style="55"/>
  </cols>
  <sheetData>
    <row r="1" spans="1:9" ht="21" customHeight="1">
      <c r="A1" s="36"/>
      <c r="B1" s="36"/>
      <c r="C1" s="36"/>
      <c r="D1" s="36"/>
      <c r="E1" s="36"/>
    </row>
    <row r="2" spans="1:9" ht="48" customHeight="1">
      <c r="A2" s="52"/>
      <c r="B2" s="444" t="s">
        <v>338</v>
      </c>
      <c r="C2" s="444"/>
      <c r="D2" s="444"/>
      <c r="E2" s="444"/>
      <c r="F2" s="444"/>
      <c r="G2" s="444"/>
      <c r="H2" s="444"/>
      <c r="I2" s="444"/>
    </row>
    <row r="3" spans="1:9" ht="26.25" customHeight="1">
      <c r="A3" s="163"/>
      <c r="B3" s="27" t="s">
        <v>543</v>
      </c>
      <c r="C3" s="19"/>
      <c r="D3" s="72" t="s">
        <v>340</v>
      </c>
      <c r="E3" s="72" t="s">
        <v>95</v>
      </c>
      <c r="F3" s="164"/>
      <c r="G3" s="164"/>
      <c r="H3" s="164"/>
      <c r="I3" s="164"/>
    </row>
    <row r="4" spans="1:9" ht="12.75" customHeight="1">
      <c r="A4" s="134"/>
      <c r="B4" s="134">
        <v>1</v>
      </c>
      <c r="C4" s="71" t="s">
        <v>341</v>
      </c>
      <c r="D4" s="194"/>
      <c r="E4" s="194"/>
      <c r="F4" s="74"/>
      <c r="G4" s="74"/>
      <c r="H4" s="74"/>
      <c r="I4" s="74"/>
    </row>
    <row r="5" spans="1:9" ht="12.75" customHeight="1">
      <c r="A5" s="134"/>
      <c r="B5" s="134">
        <v>2</v>
      </c>
      <c r="C5" s="71" t="s">
        <v>342</v>
      </c>
      <c r="D5" s="195"/>
      <c r="E5" s="194"/>
      <c r="F5" s="73"/>
      <c r="G5" s="73"/>
      <c r="H5" s="73"/>
      <c r="I5" s="188"/>
    </row>
    <row r="6" spans="1:9" ht="12.75" customHeight="1">
      <c r="A6" s="133"/>
      <c r="B6" s="134">
        <v>3</v>
      </c>
      <c r="C6" s="71" t="s">
        <v>343</v>
      </c>
      <c r="D6" s="195"/>
      <c r="E6" s="194"/>
      <c r="F6" s="74"/>
      <c r="G6" s="74"/>
      <c r="H6" s="74"/>
      <c r="I6" s="174"/>
    </row>
    <row r="7" spans="1:9" ht="12.75" customHeight="1">
      <c r="A7" s="134"/>
      <c r="B7" s="134">
        <v>4</v>
      </c>
      <c r="C7" s="192" t="s">
        <v>344</v>
      </c>
      <c r="D7" s="74">
        <v>773</v>
      </c>
      <c r="E7" s="74">
        <v>756</v>
      </c>
      <c r="F7" s="36"/>
      <c r="G7" s="36"/>
      <c r="H7" s="36"/>
      <c r="I7" s="174"/>
    </row>
    <row r="8" spans="1:9" ht="12.75" customHeight="1">
      <c r="B8" s="134" t="s">
        <v>347</v>
      </c>
      <c r="C8" s="73" t="s">
        <v>345</v>
      </c>
      <c r="D8" s="74"/>
      <c r="E8" s="74"/>
    </row>
    <row r="9" spans="1:9" ht="12.75" customHeight="1" thickBot="1">
      <c r="B9" s="190">
        <v>5</v>
      </c>
      <c r="C9" s="75" t="s">
        <v>346</v>
      </c>
      <c r="D9" s="76">
        <f>+D7</f>
        <v>773</v>
      </c>
      <c r="E9" s="76">
        <f>SUM(E4:E8)</f>
        <v>756</v>
      </c>
    </row>
    <row r="11" spans="1:9">
      <c r="B11" s="55" t="s">
        <v>41</v>
      </c>
    </row>
  </sheetData>
  <mergeCells count="1">
    <mergeCell ref="B2:I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5"/>
  <sheetViews>
    <sheetView workbookViewId="0">
      <selection activeCell="H24" sqref="H24"/>
    </sheetView>
  </sheetViews>
  <sheetFormatPr defaultRowHeight="12.75"/>
  <cols>
    <col min="1" max="1" width="3.7109375" style="55" customWidth="1"/>
    <col min="2" max="2" width="9.140625" style="55"/>
    <col min="3" max="3" width="50.7109375" style="55" bestFit="1" customWidth="1"/>
    <col min="4" max="16384" width="9.140625" style="55"/>
  </cols>
  <sheetData>
    <row r="1" spans="1:16" ht="21" customHeight="1">
      <c r="A1" s="36"/>
      <c r="B1" s="36"/>
      <c r="C1" s="36"/>
      <c r="D1" s="36"/>
      <c r="E1" s="36"/>
      <c r="F1" s="36"/>
      <c r="G1" s="36"/>
      <c r="H1" s="36"/>
    </row>
    <row r="2" spans="1:16" ht="48" customHeight="1">
      <c r="A2" s="52"/>
      <c r="B2" s="444" t="s">
        <v>350</v>
      </c>
      <c r="C2" s="444"/>
      <c r="D2" s="444"/>
      <c r="E2" s="444"/>
      <c r="F2" s="444"/>
      <c r="G2" s="444"/>
      <c r="H2" s="444"/>
      <c r="I2" s="444"/>
    </row>
    <row r="3" spans="1:16" ht="14.25">
      <c r="A3" s="163"/>
      <c r="B3" s="167" t="s">
        <v>543</v>
      </c>
      <c r="C3" s="19"/>
      <c r="D3" s="467" t="s">
        <v>273</v>
      </c>
      <c r="E3" s="467"/>
      <c r="F3" s="467"/>
      <c r="G3" s="467"/>
      <c r="H3" s="467"/>
      <c r="I3" s="467"/>
      <c r="J3" s="467"/>
      <c r="K3" s="467"/>
      <c r="L3" s="467"/>
      <c r="M3" s="467"/>
      <c r="N3" s="467"/>
      <c r="O3" s="468" t="s">
        <v>71</v>
      </c>
      <c r="P3" s="469" t="s">
        <v>274</v>
      </c>
    </row>
    <row r="4" spans="1:16">
      <c r="A4" s="134"/>
      <c r="B4" s="165"/>
      <c r="C4" s="168" t="s">
        <v>264</v>
      </c>
      <c r="D4" s="198">
        <v>0</v>
      </c>
      <c r="E4" s="198">
        <v>0.02</v>
      </c>
      <c r="F4" s="198">
        <v>0.04</v>
      </c>
      <c r="G4" s="198">
        <v>0.1</v>
      </c>
      <c r="H4" s="198">
        <v>0.2</v>
      </c>
      <c r="I4" s="198">
        <v>0.5</v>
      </c>
      <c r="J4" s="198">
        <v>0.7</v>
      </c>
      <c r="K4" s="198">
        <v>0.75</v>
      </c>
      <c r="L4" s="198">
        <v>1</v>
      </c>
      <c r="M4" s="198">
        <v>1.5</v>
      </c>
      <c r="N4" s="199" t="s">
        <v>70</v>
      </c>
      <c r="O4" s="468"/>
      <c r="P4" s="469"/>
    </row>
    <row r="5" spans="1:16">
      <c r="A5" s="134"/>
      <c r="B5" s="155">
        <v>1</v>
      </c>
      <c r="C5" s="71" t="s">
        <v>115</v>
      </c>
      <c r="D5" s="74"/>
      <c r="E5" s="74"/>
      <c r="F5" s="74"/>
      <c r="G5" s="74"/>
      <c r="H5" s="74"/>
      <c r="I5" s="74"/>
      <c r="J5" s="74"/>
      <c r="K5" s="74"/>
      <c r="L5" s="175"/>
      <c r="M5" s="175"/>
      <c r="N5" s="175"/>
      <c r="O5" s="175"/>
      <c r="P5" s="175"/>
    </row>
    <row r="6" spans="1:16">
      <c r="A6" s="133"/>
      <c r="B6" s="155">
        <v>2</v>
      </c>
      <c r="C6" s="71" t="s">
        <v>267</v>
      </c>
      <c r="D6" s="74">
        <v>87</v>
      </c>
      <c r="E6" s="74"/>
      <c r="F6" s="74"/>
      <c r="G6" s="74"/>
      <c r="H6" s="74"/>
      <c r="I6" s="74"/>
      <c r="J6" s="74"/>
      <c r="K6" s="74"/>
      <c r="L6" s="175"/>
      <c r="M6" s="175"/>
      <c r="N6" s="175"/>
      <c r="O6" s="175">
        <f>SUM(D6:N6)</f>
        <v>87</v>
      </c>
      <c r="P6" s="175">
        <v>87</v>
      </c>
    </row>
    <row r="7" spans="1:16">
      <c r="A7" s="134"/>
      <c r="B7" s="155">
        <v>3</v>
      </c>
      <c r="C7" s="71" t="s">
        <v>129</v>
      </c>
      <c r="D7" s="74"/>
      <c r="E7" s="74"/>
      <c r="F7" s="74"/>
      <c r="G7" s="74"/>
      <c r="H7" s="74"/>
      <c r="I7" s="74"/>
      <c r="J7" s="74"/>
      <c r="K7" s="74"/>
      <c r="L7" s="175"/>
      <c r="M7" s="175"/>
      <c r="N7" s="175"/>
      <c r="O7" s="175"/>
      <c r="P7" s="175"/>
    </row>
    <row r="8" spans="1:16">
      <c r="B8" s="155">
        <v>4</v>
      </c>
      <c r="C8" s="71" t="s">
        <v>130</v>
      </c>
      <c r="D8" s="74"/>
      <c r="E8" s="74"/>
      <c r="F8" s="74"/>
      <c r="G8" s="74"/>
      <c r="H8" s="74"/>
      <c r="I8" s="74"/>
      <c r="J8" s="74"/>
      <c r="K8" s="74"/>
      <c r="L8" s="175"/>
      <c r="M8" s="175"/>
      <c r="N8" s="175"/>
      <c r="O8" s="175"/>
      <c r="P8" s="175"/>
    </row>
    <row r="9" spans="1:16">
      <c r="B9" s="155">
        <v>5</v>
      </c>
      <c r="C9" s="71" t="s">
        <v>131</v>
      </c>
      <c r="D9" s="74"/>
      <c r="E9" s="74"/>
      <c r="F9" s="74"/>
      <c r="G9" s="74"/>
      <c r="H9" s="74"/>
      <c r="I9" s="74"/>
      <c r="J9" s="74"/>
      <c r="K9" s="74"/>
      <c r="L9" s="175"/>
      <c r="M9" s="175"/>
      <c r="N9" s="175"/>
      <c r="O9" s="175"/>
      <c r="P9" s="175"/>
    </row>
    <row r="10" spans="1:16">
      <c r="B10" s="155">
        <v>6</v>
      </c>
      <c r="C10" s="71" t="s">
        <v>116</v>
      </c>
      <c r="D10" s="74"/>
      <c r="E10" s="74"/>
      <c r="F10" s="74"/>
      <c r="G10" s="74"/>
      <c r="H10" s="74">
        <v>327</v>
      </c>
      <c r="I10" s="74">
        <v>350</v>
      </c>
      <c r="J10" s="74"/>
      <c r="K10" s="74"/>
      <c r="L10" s="175"/>
      <c r="M10" s="175"/>
      <c r="N10" s="175"/>
      <c r="O10" s="175">
        <f>SUM(D10:N10)</f>
        <v>677</v>
      </c>
      <c r="P10" s="175">
        <v>227</v>
      </c>
    </row>
    <row r="11" spans="1:16">
      <c r="B11" s="155">
        <v>7</v>
      </c>
      <c r="C11" s="71" t="s">
        <v>117</v>
      </c>
      <c r="D11" s="74"/>
      <c r="E11" s="74"/>
      <c r="F11" s="74"/>
      <c r="G11" s="74"/>
      <c r="H11" s="74"/>
      <c r="I11" s="74"/>
      <c r="J11" s="74"/>
      <c r="K11" s="74"/>
      <c r="L11" s="175"/>
      <c r="M11" s="175"/>
      <c r="N11" s="175"/>
      <c r="O11" s="175"/>
      <c r="P11" s="175"/>
    </row>
    <row r="12" spans="1:16">
      <c r="B12" s="155">
        <v>8</v>
      </c>
      <c r="C12" s="71" t="s">
        <v>120</v>
      </c>
      <c r="D12" s="74"/>
      <c r="E12" s="74"/>
      <c r="F12" s="74"/>
      <c r="G12" s="74"/>
      <c r="H12" s="74"/>
      <c r="I12" s="74"/>
      <c r="J12" s="74"/>
      <c r="K12" s="74">
        <v>49</v>
      </c>
      <c r="L12" s="175"/>
      <c r="M12" s="175"/>
      <c r="N12" s="175"/>
      <c r="O12" s="175">
        <f>SUM(D12:N12)</f>
        <v>49</v>
      </c>
      <c r="P12" s="175">
        <v>49</v>
      </c>
    </row>
    <row r="13" spans="1:16" ht="12.75" customHeight="1">
      <c r="B13" s="155">
        <v>9</v>
      </c>
      <c r="C13" s="71" t="s">
        <v>269</v>
      </c>
      <c r="D13" s="74"/>
      <c r="E13" s="74"/>
      <c r="F13" s="74"/>
      <c r="G13" s="74"/>
      <c r="H13" s="74"/>
      <c r="I13" s="74"/>
      <c r="J13" s="74"/>
      <c r="K13" s="74"/>
      <c r="L13" s="175"/>
      <c r="M13" s="175"/>
      <c r="N13" s="175"/>
      <c r="O13" s="175"/>
      <c r="P13" s="175"/>
    </row>
    <row r="14" spans="1:16">
      <c r="B14" s="155">
        <v>10</v>
      </c>
      <c r="C14" s="71" t="s">
        <v>271</v>
      </c>
      <c r="D14" s="74"/>
      <c r="E14" s="74"/>
      <c r="F14" s="74"/>
      <c r="G14" s="74"/>
      <c r="H14" s="74"/>
      <c r="I14" s="74"/>
      <c r="J14" s="74"/>
      <c r="K14" s="74"/>
      <c r="L14" s="175"/>
      <c r="M14" s="175"/>
      <c r="N14" s="175"/>
      <c r="O14" s="175"/>
      <c r="P14" s="175"/>
    </row>
    <row r="15" spans="1:16" ht="13.5" thickBot="1">
      <c r="B15" s="169">
        <v>17</v>
      </c>
      <c r="C15" s="40" t="s">
        <v>71</v>
      </c>
      <c r="D15" s="76">
        <f>SUM(D5:D14)</f>
        <v>87</v>
      </c>
      <c r="E15" s="76"/>
      <c r="F15" s="76"/>
      <c r="G15" s="76"/>
      <c r="H15" s="76">
        <f>SUM(H5:H14)</f>
        <v>327</v>
      </c>
      <c r="I15" s="76">
        <f>SUM(I5:I14)</f>
        <v>350</v>
      </c>
      <c r="J15" s="76"/>
      <c r="K15" s="76">
        <f>SUM(K5:K14)</f>
        <v>49</v>
      </c>
      <c r="L15" s="76"/>
      <c r="M15" s="76"/>
      <c r="N15" s="76"/>
      <c r="O15" s="76">
        <f>SUM(O5:O14)</f>
        <v>813</v>
      </c>
      <c r="P15" s="76">
        <f>SUM(P5:P14)</f>
        <v>363</v>
      </c>
    </row>
  </sheetData>
  <mergeCells count="4">
    <mergeCell ref="B2:I2"/>
    <mergeCell ref="D3:N3"/>
    <mergeCell ref="O3:O4"/>
    <mergeCell ref="P3:P4"/>
  </mergeCells>
  <pageMargins left="0.7" right="0.7" top="0.75" bottom="0.75" header="0.3" footer="0.3"/>
  <ignoredErrors>
    <ignoredError sqref="D15:K15"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
  <sheetViews>
    <sheetView workbookViewId="0"/>
  </sheetViews>
  <sheetFormatPr defaultRowHeight="12.75"/>
  <cols>
    <col min="1" max="1" width="3.7109375" style="36" customWidth="1"/>
    <col min="2" max="2" width="36.42578125" style="36" customWidth="1"/>
    <col min="3" max="3" width="14.42578125" style="36" bestFit="1" customWidth="1"/>
    <col min="4" max="4" width="13.140625" style="36" customWidth="1"/>
    <col min="5" max="5" width="9.140625" style="36"/>
    <col min="6" max="6" width="11.7109375" style="36" customWidth="1"/>
    <col min="7" max="16384" width="9.140625" style="36"/>
  </cols>
  <sheetData>
    <row r="1" spans="1:12" ht="21" customHeight="1"/>
    <row r="2" spans="1:12" ht="48" customHeight="1">
      <c r="A2" s="52"/>
      <c r="B2" s="444" t="s">
        <v>352</v>
      </c>
      <c r="C2" s="444"/>
      <c r="D2" s="444"/>
      <c r="E2" s="444"/>
      <c r="F2" s="444"/>
      <c r="G2" s="55"/>
      <c r="H2" s="55"/>
      <c r="I2" s="55"/>
      <c r="J2" s="55"/>
      <c r="K2" s="55"/>
      <c r="L2" s="55"/>
    </row>
    <row r="3" spans="1:12" ht="54" customHeight="1">
      <c r="A3" s="163"/>
      <c r="B3" s="27" t="s">
        <v>543</v>
      </c>
      <c r="C3" s="20" t="s">
        <v>280</v>
      </c>
      <c r="D3" s="104" t="s">
        <v>292</v>
      </c>
      <c r="E3" s="72" t="s">
        <v>285</v>
      </c>
      <c r="F3" s="72" t="s">
        <v>286</v>
      </c>
      <c r="G3" s="72" t="s">
        <v>287</v>
      </c>
      <c r="H3" s="104" t="s">
        <v>305</v>
      </c>
      <c r="I3" s="72" t="s">
        <v>289</v>
      </c>
      <c r="J3" s="72" t="s">
        <v>290</v>
      </c>
      <c r="K3" s="55"/>
      <c r="L3" s="55"/>
    </row>
    <row r="4" spans="1:12">
      <c r="A4" s="134"/>
      <c r="B4" s="147" t="s">
        <v>120</v>
      </c>
      <c r="C4" s="174"/>
      <c r="D4" s="73"/>
      <c r="E4" s="73"/>
      <c r="F4" s="73"/>
      <c r="G4" s="73"/>
      <c r="H4" s="73"/>
      <c r="I4" s="73"/>
      <c r="J4" s="73"/>
      <c r="K4" s="73"/>
      <c r="L4" s="55"/>
    </row>
    <row r="5" spans="1:12">
      <c r="A5" s="134"/>
      <c r="B5" s="46"/>
      <c r="C5" s="71" t="s">
        <v>294</v>
      </c>
      <c r="D5" s="74">
        <v>9</v>
      </c>
      <c r="E5" s="184">
        <v>3.7412967073360625E-4</v>
      </c>
      <c r="F5" s="74">
        <v>282</v>
      </c>
      <c r="G5" s="182">
        <v>0.7098203316565096</v>
      </c>
      <c r="H5" s="74"/>
      <c r="I5" s="74">
        <v>1</v>
      </c>
      <c r="J5" s="182">
        <v>8.3975624955598072E-2</v>
      </c>
      <c r="K5" s="73"/>
      <c r="L5" s="55"/>
    </row>
    <row r="6" spans="1:12">
      <c r="A6" s="133"/>
      <c r="B6" s="147"/>
      <c r="C6" s="71" t="s">
        <v>295</v>
      </c>
      <c r="D6" s="74"/>
      <c r="E6" s="184">
        <v>1.9845820224328298E-3</v>
      </c>
      <c r="F6" s="74">
        <v>24</v>
      </c>
      <c r="G6" s="182">
        <v>0.63940268080191276</v>
      </c>
      <c r="H6" s="74"/>
      <c r="I6" s="74"/>
      <c r="J6" s="182">
        <v>0.26928101203146582</v>
      </c>
      <c r="K6" s="73"/>
      <c r="L6" s="55"/>
    </row>
    <row r="7" spans="1:12">
      <c r="A7" s="134"/>
      <c r="B7" s="46"/>
      <c r="C7" s="71" t="s">
        <v>296</v>
      </c>
      <c r="D7" s="74">
        <v>1</v>
      </c>
      <c r="E7" s="184">
        <v>3.1503801283708985E-3</v>
      </c>
      <c r="F7" s="74">
        <v>17</v>
      </c>
      <c r="G7" s="182">
        <v>0.717576137926628</v>
      </c>
      <c r="H7" s="74"/>
      <c r="I7" s="74"/>
      <c r="J7" s="182">
        <v>0.41280147485114593</v>
      </c>
      <c r="K7" s="73"/>
      <c r="L7" s="55"/>
    </row>
    <row r="8" spans="1:12">
      <c r="B8" s="73"/>
      <c r="C8" s="71" t="s">
        <v>297</v>
      </c>
      <c r="D8" s="74"/>
      <c r="E8" s="184">
        <v>6.2350084508291988E-3</v>
      </c>
      <c r="F8" s="74">
        <v>5</v>
      </c>
      <c r="G8" s="182">
        <v>0.7248057036077763</v>
      </c>
      <c r="H8" s="74"/>
      <c r="I8" s="74"/>
      <c r="J8" s="182">
        <v>0.63282852455188343</v>
      </c>
      <c r="K8" s="73"/>
      <c r="L8" s="55"/>
    </row>
    <row r="9" spans="1:12">
      <c r="B9" s="73"/>
      <c r="C9" s="71" t="s">
        <v>298</v>
      </c>
      <c r="D9" s="74">
        <v>1</v>
      </c>
      <c r="E9" s="184">
        <v>1.1550085603737771E-2</v>
      </c>
      <c r="F9" s="74">
        <v>26</v>
      </c>
      <c r="G9" s="182">
        <v>0.74741745902416945</v>
      </c>
      <c r="H9" s="74"/>
      <c r="I9" s="74">
        <v>1</v>
      </c>
      <c r="J9" s="182">
        <v>0.81524446164743369</v>
      </c>
      <c r="K9" s="73"/>
      <c r="L9" s="55"/>
    </row>
    <row r="10" spans="1:12">
      <c r="B10" s="73"/>
      <c r="C10" s="71" t="s">
        <v>299</v>
      </c>
      <c r="D10" s="74"/>
      <c r="E10" s="184">
        <v>2.9042438088016969E-2</v>
      </c>
      <c r="F10" s="74">
        <v>3</v>
      </c>
      <c r="G10" s="182">
        <v>0.79400009679915107</v>
      </c>
      <c r="H10" s="74"/>
      <c r="I10" s="74"/>
      <c r="J10" s="182">
        <v>1.6883122719839629</v>
      </c>
      <c r="K10" s="73"/>
      <c r="L10" s="55"/>
    </row>
    <row r="11" spans="1:12">
      <c r="B11" s="73"/>
      <c r="C11" s="71" t="s">
        <v>300</v>
      </c>
      <c r="D11" s="74"/>
      <c r="E11" s="184">
        <v>0.28327706850472117</v>
      </c>
      <c r="F11" s="74">
        <v>9</v>
      </c>
      <c r="G11" s="182">
        <v>0.70338831622514897</v>
      </c>
      <c r="H11" s="74"/>
      <c r="I11" s="74"/>
      <c r="J11" s="182">
        <v>1.8013695309059476</v>
      </c>
      <c r="K11" s="73"/>
      <c r="L11" s="55"/>
    </row>
    <row r="12" spans="1:12">
      <c r="B12" s="73"/>
      <c r="C12" s="71" t="s">
        <v>301</v>
      </c>
      <c r="D12" s="74"/>
      <c r="E12" s="184"/>
      <c r="F12" s="74"/>
      <c r="G12" s="182"/>
      <c r="H12" s="74"/>
      <c r="I12" s="74"/>
      <c r="J12" s="182"/>
      <c r="K12" s="73"/>
      <c r="L12" s="55"/>
    </row>
    <row r="13" spans="1:12" ht="13.5" thickBot="1">
      <c r="B13" s="75"/>
      <c r="C13" s="40" t="s">
        <v>293</v>
      </c>
      <c r="D13" s="76">
        <f>SUM(D5:D12)</f>
        <v>11</v>
      </c>
      <c r="E13" s="185">
        <v>6.4349892035658407E-3</v>
      </c>
      <c r="F13" s="76">
        <f>SUM(F5:F12)</f>
        <v>366</v>
      </c>
      <c r="G13" s="183">
        <v>0.71072323110333269</v>
      </c>
      <c r="H13" s="76"/>
      <c r="I13" s="76">
        <f>SUM(I5:I12)</f>
        <v>2</v>
      </c>
      <c r="J13" s="183">
        <v>0.18688751928953648</v>
      </c>
      <c r="K13" s="176"/>
      <c r="L13" s="173"/>
    </row>
    <row r="14" spans="1:12">
      <c r="B14" s="73"/>
      <c r="C14" s="73"/>
      <c r="D14" s="73"/>
      <c r="E14" s="73"/>
      <c r="F14" s="73"/>
      <c r="G14" s="73"/>
      <c r="H14" s="73"/>
      <c r="I14" s="73"/>
      <c r="J14" s="73"/>
      <c r="K14" s="73"/>
      <c r="L14" s="55"/>
    </row>
    <row r="15" spans="1:12" ht="54.75" customHeight="1">
      <c r="B15" s="167" t="s">
        <v>68</v>
      </c>
      <c r="C15" s="20" t="s">
        <v>280</v>
      </c>
      <c r="D15" s="104" t="s">
        <v>292</v>
      </c>
      <c r="E15" s="72" t="s">
        <v>285</v>
      </c>
      <c r="F15" s="72" t="s">
        <v>286</v>
      </c>
      <c r="G15" s="72" t="s">
        <v>287</v>
      </c>
      <c r="H15" s="104" t="s">
        <v>305</v>
      </c>
      <c r="I15" s="72" t="s">
        <v>289</v>
      </c>
      <c r="J15" s="72" t="s">
        <v>290</v>
      </c>
      <c r="K15" s="73"/>
      <c r="L15" s="55"/>
    </row>
    <row r="16" spans="1:12">
      <c r="B16" s="147" t="s">
        <v>351</v>
      </c>
      <c r="C16" s="174"/>
      <c r="D16" s="73"/>
      <c r="E16" s="73"/>
      <c r="F16" s="73"/>
      <c r="G16" s="73"/>
      <c r="H16" s="73"/>
      <c r="I16" s="73"/>
      <c r="J16" s="73"/>
      <c r="K16" s="73"/>
      <c r="L16" s="55"/>
    </row>
    <row r="17" spans="2:12">
      <c r="B17" s="46"/>
      <c r="C17" s="71" t="s">
        <v>294</v>
      </c>
      <c r="D17" s="74">
        <v>747</v>
      </c>
      <c r="E17" s="184">
        <v>8.2066601390272202E-4</v>
      </c>
      <c r="F17" s="74">
        <v>297</v>
      </c>
      <c r="G17" s="182">
        <v>0.44999999999999996</v>
      </c>
      <c r="H17" s="177">
        <v>2.5013698630136996</v>
      </c>
      <c r="I17" s="74">
        <v>190</v>
      </c>
      <c r="J17" s="182">
        <v>0.25380821859718961</v>
      </c>
      <c r="K17" s="73"/>
      <c r="L17" s="55"/>
    </row>
    <row r="18" spans="2:12">
      <c r="B18" s="147"/>
      <c r="C18" s="71" t="s">
        <v>295</v>
      </c>
      <c r="D18" s="74">
        <v>20</v>
      </c>
      <c r="E18" s="184">
        <v>1.9323181855317013E-3</v>
      </c>
      <c r="F18" s="74">
        <v>35</v>
      </c>
      <c r="G18" s="182">
        <v>0.45000000000000007</v>
      </c>
      <c r="H18" s="177">
        <v>2.5013698630137</v>
      </c>
      <c r="I18" s="74">
        <v>8</v>
      </c>
      <c r="J18" s="182">
        <v>0.41178825008691172</v>
      </c>
      <c r="K18" s="73"/>
      <c r="L18" s="55"/>
    </row>
    <row r="19" spans="2:12">
      <c r="B19" s="46"/>
      <c r="C19" s="71" t="s">
        <v>296</v>
      </c>
      <c r="D19" s="74">
        <v>85</v>
      </c>
      <c r="E19" s="184">
        <v>3.9009943515066741E-3</v>
      </c>
      <c r="F19" s="74">
        <v>59</v>
      </c>
      <c r="G19" s="182">
        <v>0.45000000000000034</v>
      </c>
      <c r="H19" s="177">
        <v>2.5013698630136978</v>
      </c>
      <c r="I19" s="74">
        <v>51</v>
      </c>
      <c r="J19" s="182">
        <v>0.60397421208132052</v>
      </c>
      <c r="K19" s="73"/>
      <c r="L19" s="55"/>
    </row>
    <row r="20" spans="2:12">
      <c r="B20" s="73"/>
      <c r="C20" s="71" t="s">
        <v>297</v>
      </c>
      <c r="D20" s="74">
        <v>21</v>
      </c>
      <c r="E20" s="184">
        <v>6.0258208267429001E-3</v>
      </c>
      <c r="F20" s="74">
        <v>27</v>
      </c>
      <c r="G20" s="182">
        <v>0.44999999999999996</v>
      </c>
      <c r="H20" s="177">
        <v>2.5013698630136987</v>
      </c>
      <c r="I20" s="74">
        <v>13</v>
      </c>
      <c r="J20" s="182">
        <v>0.6201275049349102</v>
      </c>
      <c r="K20" s="73"/>
      <c r="L20" s="55"/>
    </row>
    <row r="21" spans="2:12">
      <c r="B21" s="73"/>
      <c r="C21" s="71" t="s">
        <v>298</v>
      </c>
      <c r="D21" s="74">
        <v>163</v>
      </c>
      <c r="E21" s="184">
        <v>1.6566177323393223E-2</v>
      </c>
      <c r="F21" s="74">
        <v>99</v>
      </c>
      <c r="G21" s="182">
        <v>0.45000000000000018</v>
      </c>
      <c r="H21" s="177">
        <v>2.5013698630136991</v>
      </c>
      <c r="I21" s="74">
        <v>152</v>
      </c>
      <c r="J21" s="182">
        <v>0.93167389497485453</v>
      </c>
      <c r="K21" s="73"/>
      <c r="L21" s="55"/>
    </row>
    <row r="22" spans="2:12">
      <c r="B22" s="73"/>
      <c r="C22" s="71" t="s">
        <v>299</v>
      </c>
      <c r="D22" s="74">
        <v>57</v>
      </c>
      <c r="E22" s="184">
        <v>4.6604589580216425E-2</v>
      </c>
      <c r="F22" s="74">
        <v>37</v>
      </c>
      <c r="G22" s="182">
        <v>0.44999999999999996</v>
      </c>
      <c r="H22" s="177">
        <v>2.5013698630136982</v>
      </c>
      <c r="I22" s="74">
        <v>77</v>
      </c>
      <c r="J22" s="182">
        <v>1.3392030342588745</v>
      </c>
      <c r="K22" s="73"/>
      <c r="L22" s="55"/>
    </row>
    <row r="23" spans="2:12">
      <c r="B23" s="73"/>
      <c r="C23" s="71" t="s">
        <v>300</v>
      </c>
      <c r="D23" s="74">
        <v>37</v>
      </c>
      <c r="E23" s="184">
        <v>0.16546055440500959</v>
      </c>
      <c r="F23" s="74">
        <v>32</v>
      </c>
      <c r="G23" s="182">
        <v>0.45</v>
      </c>
      <c r="H23" s="177">
        <v>2.5013698630136982</v>
      </c>
      <c r="I23" s="74">
        <v>79</v>
      </c>
      <c r="J23" s="182">
        <v>2.1229679078113417</v>
      </c>
      <c r="K23" s="73"/>
      <c r="L23" s="55"/>
    </row>
    <row r="24" spans="2:12">
      <c r="B24" s="73"/>
      <c r="C24" s="71" t="s">
        <v>301</v>
      </c>
      <c r="D24" s="74">
        <v>6</v>
      </c>
      <c r="E24" s="184">
        <v>1</v>
      </c>
      <c r="F24" s="74">
        <v>7</v>
      </c>
      <c r="G24" s="182">
        <v>0.45000000000000007</v>
      </c>
      <c r="H24" s="177">
        <v>2.5013698630136987</v>
      </c>
      <c r="I24" s="74"/>
      <c r="J24" s="182">
        <v>0</v>
      </c>
      <c r="K24" s="55"/>
      <c r="L24" s="55"/>
    </row>
    <row r="25" spans="2:12" ht="13.5" thickBot="1">
      <c r="B25" s="75"/>
      <c r="C25" s="40" t="s">
        <v>293</v>
      </c>
      <c r="D25" s="76">
        <f>SUM(D17:D24)</f>
        <v>1136</v>
      </c>
      <c r="E25" s="185">
        <v>1.6107598420209042E-2</v>
      </c>
      <c r="F25" s="76">
        <f>SUM(F17:F24)</f>
        <v>593</v>
      </c>
      <c r="G25" s="183">
        <v>0.45</v>
      </c>
      <c r="H25" s="178">
        <v>2.5</v>
      </c>
      <c r="I25" s="76">
        <f>SUM(I17:I24)</f>
        <v>570</v>
      </c>
      <c r="J25" s="183">
        <v>0.50143392127433872</v>
      </c>
      <c r="K25" s="179"/>
      <c r="L25" s="55"/>
    </row>
    <row r="26" spans="2:12" ht="13.5" thickBot="1">
      <c r="B26" s="470" t="s">
        <v>306</v>
      </c>
      <c r="C26" s="470"/>
      <c r="D26" s="200">
        <f>+D25+D13</f>
        <v>1147</v>
      </c>
      <c r="E26" s="185">
        <v>1.6E-2</v>
      </c>
      <c r="F26" s="200">
        <f>+F25+F13</f>
        <v>959</v>
      </c>
      <c r="G26" s="201">
        <v>0.45</v>
      </c>
      <c r="H26" s="178">
        <v>2.4700000000000002</v>
      </c>
      <c r="I26" s="200">
        <f>+I25+I13</f>
        <v>572</v>
      </c>
      <c r="J26" s="201">
        <v>0.5</v>
      </c>
      <c r="K26" s="202"/>
    </row>
  </sheetData>
  <mergeCells count="2">
    <mergeCell ref="B2:F2"/>
    <mergeCell ref="B26:C2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
  <sheetViews>
    <sheetView workbookViewId="0">
      <selection activeCell="C76" sqref="C76"/>
    </sheetView>
  </sheetViews>
  <sheetFormatPr defaultRowHeight="12.75"/>
  <cols>
    <col min="1" max="1" width="3.7109375" style="36" customWidth="1"/>
    <col min="2" max="2" width="9.140625" style="36"/>
    <col min="3" max="3" width="29.5703125" style="36" customWidth="1"/>
    <col min="4" max="4" width="22.7109375" style="203" customWidth="1"/>
    <col min="5" max="5" width="14.5703125" style="203" customWidth="1"/>
    <col min="6" max="6" width="18.140625" style="203" customWidth="1"/>
    <col min="7" max="7" width="10.42578125" style="203" customWidth="1"/>
    <col min="8" max="8" width="13.7109375" style="203" customWidth="1"/>
    <col min="9" max="16384" width="9.140625" style="36"/>
  </cols>
  <sheetData>
    <row r="1" spans="1:12" ht="21" customHeight="1"/>
    <row r="2" spans="1:12" ht="48" customHeight="1">
      <c r="A2" s="52"/>
      <c r="B2" s="444" t="s">
        <v>363</v>
      </c>
      <c r="C2" s="444"/>
      <c r="D2" s="444"/>
      <c r="E2" s="444"/>
      <c r="F2" s="444"/>
      <c r="G2" s="444"/>
      <c r="H2" s="444"/>
      <c r="I2" s="444"/>
      <c r="J2" s="444"/>
      <c r="K2" s="444"/>
      <c r="L2" s="444"/>
    </row>
    <row r="3" spans="1:12" ht="46.5" customHeight="1">
      <c r="A3" s="163"/>
      <c r="B3" s="27" t="s">
        <v>543</v>
      </c>
      <c r="C3" s="19"/>
      <c r="D3" s="72" t="s">
        <v>354</v>
      </c>
      <c r="E3" s="20" t="s">
        <v>355</v>
      </c>
      <c r="F3" s="20" t="s">
        <v>356</v>
      </c>
      <c r="G3" s="20" t="s">
        <v>357</v>
      </c>
      <c r="H3" s="20" t="s">
        <v>358</v>
      </c>
      <c r="I3" s="164"/>
      <c r="J3" s="164"/>
      <c r="K3" s="164"/>
      <c r="L3" s="164"/>
    </row>
    <row r="4" spans="1:12">
      <c r="A4" s="134"/>
      <c r="B4" s="134">
        <v>1</v>
      </c>
      <c r="C4" s="71" t="s">
        <v>360</v>
      </c>
      <c r="D4" s="194">
        <v>4359</v>
      </c>
      <c r="E4" s="194">
        <v>2439</v>
      </c>
      <c r="F4" s="194">
        <v>1920</v>
      </c>
      <c r="G4" s="194">
        <v>763</v>
      </c>
      <c r="H4" s="194">
        <v>1157</v>
      </c>
      <c r="I4" s="74"/>
      <c r="J4" s="74"/>
      <c r="K4" s="74"/>
      <c r="L4" s="74"/>
    </row>
    <row r="5" spans="1:12">
      <c r="A5" s="134"/>
      <c r="B5" s="134">
        <v>2</v>
      </c>
      <c r="C5" s="71" t="s">
        <v>361</v>
      </c>
      <c r="D5" s="194"/>
      <c r="E5" s="194"/>
      <c r="F5" s="194"/>
      <c r="G5" s="194"/>
      <c r="H5" s="194"/>
      <c r="I5" s="73"/>
      <c r="J5" s="73"/>
      <c r="K5" s="73"/>
      <c r="L5" s="188"/>
    </row>
    <row r="6" spans="1:12">
      <c r="B6" s="134">
        <v>3</v>
      </c>
      <c r="C6" s="73" t="s">
        <v>362</v>
      </c>
      <c r="D6" s="204"/>
      <c r="E6" s="204"/>
      <c r="F6" s="204"/>
      <c r="G6" s="204"/>
      <c r="H6" s="204"/>
      <c r="I6" s="55"/>
      <c r="J6" s="55"/>
      <c r="K6" s="55"/>
      <c r="L6" s="55"/>
    </row>
    <row r="7" spans="1:12" ht="13.5" thickBot="1">
      <c r="B7" s="190">
        <v>4</v>
      </c>
      <c r="C7" s="75" t="s">
        <v>359</v>
      </c>
      <c r="D7" s="205">
        <f>SUM(D4:D6)</f>
        <v>4359</v>
      </c>
      <c r="E7" s="205">
        <f t="shared" ref="E7:H7" si="0">SUM(E4:E6)</f>
        <v>2439</v>
      </c>
      <c r="F7" s="205">
        <f t="shared" si="0"/>
        <v>1920</v>
      </c>
      <c r="G7" s="205">
        <f t="shared" si="0"/>
        <v>763</v>
      </c>
      <c r="H7" s="205">
        <f t="shared" si="0"/>
        <v>1157</v>
      </c>
      <c r="I7" s="55"/>
      <c r="J7" s="55"/>
      <c r="K7" s="55"/>
      <c r="L7" s="55"/>
    </row>
  </sheetData>
  <mergeCells count="1">
    <mergeCell ref="B2:L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
  <sheetViews>
    <sheetView workbookViewId="0">
      <selection activeCell="J19" sqref="J19"/>
    </sheetView>
  </sheetViews>
  <sheetFormatPr defaultRowHeight="12.75"/>
  <cols>
    <col min="1" max="1" width="3.7109375" style="36" customWidth="1"/>
    <col min="2" max="2" width="32.5703125" style="36" customWidth="1"/>
    <col min="3" max="3" width="14" style="36" customWidth="1"/>
    <col min="4" max="4" width="15" style="36" customWidth="1"/>
    <col min="5" max="5" width="1.85546875" style="36" customWidth="1"/>
    <col min="6" max="6" width="13.140625" style="36" customWidth="1"/>
    <col min="7" max="7" width="13.42578125" style="36" customWidth="1"/>
    <col min="8" max="8" width="2.140625" style="36" customWidth="1"/>
    <col min="9" max="9" width="14" style="36" customWidth="1"/>
    <col min="10" max="10" width="14.140625" style="36" customWidth="1"/>
    <col min="11" max="16384" width="9.140625" style="36"/>
  </cols>
  <sheetData>
    <row r="1" spans="1:14" ht="21" customHeight="1"/>
    <row r="2" spans="1:14" ht="48" customHeight="1">
      <c r="A2" s="52"/>
      <c r="B2" s="444" t="s">
        <v>365</v>
      </c>
      <c r="C2" s="444"/>
      <c r="D2" s="444"/>
      <c r="E2" s="444"/>
      <c r="F2" s="444"/>
      <c r="G2" s="444"/>
      <c r="H2" s="444"/>
      <c r="I2" s="444"/>
      <c r="J2" s="444"/>
      <c r="K2" s="444"/>
      <c r="L2" s="444"/>
      <c r="M2" s="444"/>
      <c r="N2" s="444"/>
    </row>
    <row r="3" spans="1:14" ht="18" customHeight="1">
      <c r="A3" s="163"/>
      <c r="B3" s="206"/>
      <c r="C3" s="447" t="s">
        <v>371</v>
      </c>
      <c r="D3" s="447"/>
      <c r="E3" s="447"/>
      <c r="F3" s="447"/>
      <c r="G3" s="447"/>
      <c r="H3" s="257"/>
      <c r="I3" s="447" t="s">
        <v>372</v>
      </c>
      <c r="J3" s="447"/>
      <c r="K3" s="164"/>
      <c r="L3" s="164"/>
      <c r="M3" s="164"/>
      <c r="N3" s="164"/>
    </row>
    <row r="4" spans="1:14" ht="38.25" customHeight="1">
      <c r="A4" s="163"/>
      <c r="B4" s="27"/>
      <c r="C4" s="473" t="s">
        <v>368</v>
      </c>
      <c r="D4" s="473"/>
      <c r="E4" s="257"/>
      <c r="F4" s="473" t="s">
        <v>370</v>
      </c>
      <c r="G4" s="473"/>
      <c r="H4" s="257"/>
      <c r="I4" s="450" t="s">
        <v>368</v>
      </c>
      <c r="J4" s="450" t="s">
        <v>369</v>
      </c>
      <c r="K4" s="164"/>
      <c r="L4" s="164"/>
      <c r="M4" s="164"/>
      <c r="N4" s="164"/>
    </row>
    <row r="5" spans="1:14" ht="23.25" customHeight="1">
      <c r="A5" s="163"/>
      <c r="B5" s="281" t="s">
        <v>543</v>
      </c>
      <c r="C5" s="257" t="s">
        <v>366</v>
      </c>
      <c r="D5" s="257" t="s">
        <v>367</v>
      </c>
      <c r="E5" s="257"/>
      <c r="F5" s="257" t="s">
        <v>366</v>
      </c>
      <c r="G5" s="257" t="s">
        <v>367</v>
      </c>
      <c r="H5" s="257"/>
      <c r="I5" s="450"/>
      <c r="J5" s="450"/>
      <c r="K5" s="164"/>
      <c r="L5" s="164"/>
      <c r="M5" s="164"/>
      <c r="N5" s="164"/>
    </row>
    <row r="6" spans="1:14">
      <c r="A6" s="134"/>
      <c r="B6" s="207" t="s">
        <v>518</v>
      </c>
      <c r="C6" s="71"/>
      <c r="D6" s="194">
        <v>763</v>
      </c>
      <c r="E6" s="194"/>
      <c r="F6" s="194"/>
      <c r="G6" s="194">
        <v>1879</v>
      </c>
      <c r="H6" s="194"/>
      <c r="I6" s="194"/>
      <c r="J6" s="194"/>
      <c r="K6" s="73"/>
      <c r="L6" s="73"/>
      <c r="M6" s="73"/>
      <c r="N6" s="188"/>
    </row>
    <row r="7" spans="1:14" ht="13.5" thickBot="1">
      <c r="A7" s="133"/>
      <c r="B7" s="166" t="s">
        <v>71</v>
      </c>
      <c r="C7" s="76"/>
      <c r="D7" s="76">
        <f>SUM(D6:D6)</f>
        <v>763</v>
      </c>
      <c r="E7" s="76"/>
      <c r="F7" s="76"/>
      <c r="G7" s="76">
        <v>1879</v>
      </c>
      <c r="H7" s="76"/>
      <c r="I7" s="76"/>
      <c r="J7" s="76"/>
    </row>
    <row r="8" spans="1:14">
      <c r="A8" s="134"/>
      <c r="B8" s="46"/>
      <c r="C8" s="74"/>
      <c r="D8" s="74"/>
      <c r="E8" s="74"/>
    </row>
  </sheetData>
  <mergeCells count="7">
    <mergeCell ref="B2:N2"/>
    <mergeCell ref="J4:J5"/>
    <mergeCell ref="I4:I5"/>
    <mergeCell ref="F4:G4"/>
    <mergeCell ref="C4:D4"/>
    <mergeCell ref="C3:G3"/>
    <mergeCell ref="I3:J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
  <sheetViews>
    <sheetView workbookViewId="0"/>
  </sheetViews>
  <sheetFormatPr defaultRowHeight="12.75"/>
  <cols>
    <col min="1" max="1" width="3.7109375" style="36" customWidth="1"/>
    <col min="2" max="2" width="9.140625" style="36"/>
    <col min="3" max="3" width="38.42578125" style="36" customWidth="1"/>
    <col min="4" max="4" width="9.85546875" style="36" customWidth="1"/>
    <col min="5" max="5" width="12.5703125" style="36" customWidth="1"/>
    <col min="6" max="16384" width="9.140625" style="36"/>
  </cols>
  <sheetData>
    <row r="1" spans="1:9" ht="21.75" customHeight="1"/>
    <row r="2" spans="1:9" ht="48" customHeight="1">
      <c r="A2" s="52"/>
      <c r="B2" s="444" t="s">
        <v>374</v>
      </c>
      <c r="C2" s="444"/>
      <c r="D2" s="444"/>
      <c r="E2" s="444"/>
      <c r="F2" s="444"/>
      <c r="G2" s="444"/>
      <c r="H2" s="444"/>
      <c r="I2" s="444"/>
    </row>
    <row r="3" spans="1:9" ht="38.25" customHeight="1">
      <c r="A3" s="163"/>
      <c r="B3" s="27" t="s">
        <v>543</v>
      </c>
      <c r="C3" s="19"/>
      <c r="D3" s="257" t="s">
        <v>95</v>
      </c>
      <c r="E3" s="257" t="s">
        <v>319</v>
      </c>
      <c r="F3" s="164"/>
      <c r="G3" s="164"/>
      <c r="H3" s="164"/>
      <c r="I3" s="164"/>
    </row>
    <row r="4" spans="1:9">
      <c r="A4" s="163"/>
      <c r="B4" s="134"/>
      <c r="C4" s="378" t="s">
        <v>375</v>
      </c>
      <c r="D4" s="195"/>
      <c r="E4" s="195"/>
      <c r="F4" s="164"/>
      <c r="G4" s="164"/>
      <c r="H4" s="164"/>
      <c r="I4" s="164"/>
    </row>
    <row r="5" spans="1:9">
      <c r="A5" s="163"/>
      <c r="B5" s="134">
        <v>1</v>
      </c>
      <c r="C5" s="208" t="s">
        <v>376</v>
      </c>
      <c r="D5" s="288">
        <v>5450</v>
      </c>
      <c r="E5" s="288">
        <v>436</v>
      </c>
      <c r="F5" s="164"/>
      <c r="G5" s="164"/>
      <c r="H5" s="164"/>
      <c r="I5" s="164"/>
    </row>
    <row r="6" spans="1:9">
      <c r="A6" s="163"/>
      <c r="B6" s="134">
        <v>2</v>
      </c>
      <c r="C6" s="208" t="s">
        <v>377</v>
      </c>
      <c r="D6" s="288">
        <v>586</v>
      </c>
      <c r="E6" s="288">
        <v>47</v>
      </c>
      <c r="F6" s="164"/>
      <c r="G6" s="164"/>
      <c r="H6" s="164"/>
      <c r="I6" s="164"/>
    </row>
    <row r="7" spans="1:9">
      <c r="A7" s="163"/>
      <c r="B7" s="134">
        <v>3</v>
      </c>
      <c r="C7" s="208" t="s">
        <v>378</v>
      </c>
      <c r="D7" s="288"/>
      <c r="E7" s="288"/>
      <c r="F7" s="164"/>
      <c r="G7" s="164"/>
      <c r="H7" s="164"/>
      <c r="I7" s="164"/>
    </row>
    <row r="8" spans="1:9">
      <c r="A8" s="163"/>
      <c r="B8" s="134">
        <v>4</v>
      </c>
      <c r="C8" s="208" t="s">
        <v>379</v>
      </c>
      <c r="D8" s="288"/>
      <c r="E8" s="288"/>
      <c r="F8" s="164"/>
      <c r="G8" s="164"/>
      <c r="H8" s="164"/>
      <c r="I8" s="164"/>
    </row>
    <row r="9" spans="1:9">
      <c r="A9" s="163"/>
      <c r="B9" s="134"/>
      <c r="C9" s="378" t="s">
        <v>380</v>
      </c>
      <c r="D9" s="289"/>
      <c r="E9" s="289"/>
      <c r="F9" s="164"/>
      <c r="G9" s="164"/>
      <c r="H9" s="164"/>
      <c r="I9" s="164"/>
    </row>
    <row r="10" spans="1:9">
      <c r="A10" s="163"/>
      <c r="B10" s="134">
        <v>5</v>
      </c>
      <c r="C10" s="208" t="s">
        <v>381</v>
      </c>
      <c r="D10" s="288"/>
      <c r="E10" s="288"/>
      <c r="F10" s="164"/>
      <c r="G10" s="164"/>
      <c r="H10" s="164"/>
      <c r="I10" s="164"/>
    </row>
    <row r="11" spans="1:9">
      <c r="A11" s="134"/>
      <c r="B11" s="134">
        <v>6</v>
      </c>
      <c r="C11" s="208" t="s">
        <v>382</v>
      </c>
      <c r="D11" s="288"/>
      <c r="E11" s="288"/>
      <c r="F11" s="74"/>
      <c r="G11" s="74"/>
      <c r="H11" s="74"/>
      <c r="I11" s="74"/>
    </row>
    <row r="12" spans="1:9">
      <c r="A12" s="134"/>
      <c r="B12" s="134">
        <v>7</v>
      </c>
      <c r="C12" s="208" t="s">
        <v>383</v>
      </c>
      <c r="D12" s="288"/>
      <c r="E12" s="288"/>
      <c r="F12" s="73"/>
      <c r="G12" s="73"/>
      <c r="H12" s="73"/>
      <c r="I12" s="188"/>
    </row>
    <row r="13" spans="1:9">
      <c r="A13" s="133"/>
      <c r="B13" s="134">
        <v>8</v>
      </c>
      <c r="C13" s="378" t="s">
        <v>384</v>
      </c>
      <c r="D13" s="290"/>
      <c r="E13" s="290"/>
      <c r="F13" s="55"/>
      <c r="G13" s="55"/>
      <c r="H13" s="55"/>
      <c r="I13" s="55"/>
    </row>
    <row r="14" spans="1:9" ht="13.5" thickBot="1">
      <c r="A14" s="134"/>
      <c r="B14" s="190">
        <v>9</v>
      </c>
      <c r="C14" s="190" t="s">
        <v>359</v>
      </c>
      <c r="D14" s="291">
        <f>SUM(D5:D13)</f>
        <v>6036</v>
      </c>
      <c r="E14" s="291">
        <f>SUM(E5:E13)</f>
        <v>483</v>
      </c>
      <c r="F14" s="55"/>
      <c r="G14" s="55"/>
      <c r="H14" s="55"/>
      <c r="I14" s="55"/>
    </row>
    <row r="15" spans="1:9">
      <c r="B15" s="73"/>
      <c r="C15" s="73"/>
      <c r="D15" s="73"/>
      <c r="E15" s="73"/>
    </row>
    <row r="19" spans="5:5">
      <c r="E19" s="36" t="s">
        <v>41</v>
      </c>
    </row>
  </sheetData>
  <mergeCells count="1">
    <mergeCell ref="B2:I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18"/>
  <sheetViews>
    <sheetView workbookViewId="0">
      <selection activeCell="C37" sqref="C37"/>
    </sheetView>
  </sheetViews>
  <sheetFormatPr defaultRowHeight="12.75"/>
  <cols>
    <col min="1" max="1" width="3.7109375" style="4" customWidth="1"/>
    <col min="2" max="2" width="3.5703125" style="4" customWidth="1"/>
    <col min="3" max="3" width="51.85546875" style="4" customWidth="1"/>
    <col min="4" max="5" width="18.140625" style="4" customWidth="1"/>
    <col min="6" max="16384" width="9.140625" style="4"/>
  </cols>
  <sheetData>
    <row r="1" spans="2:5" ht="21" customHeight="1"/>
    <row r="2" spans="2:5" ht="48" customHeight="1">
      <c r="B2" s="445" t="s">
        <v>11</v>
      </c>
      <c r="C2" s="445"/>
      <c r="D2" s="445" t="s">
        <v>149</v>
      </c>
      <c r="E2" s="445" t="s">
        <v>150</v>
      </c>
    </row>
    <row r="3" spans="2:5" ht="12.75" customHeight="1">
      <c r="B3" s="17"/>
      <c r="C3" s="26"/>
      <c r="D3" s="442" t="s">
        <v>72</v>
      </c>
      <c r="E3" s="442"/>
    </row>
    <row r="4" spans="2:5">
      <c r="B4" s="27" t="s">
        <v>543</v>
      </c>
      <c r="C4" s="26"/>
      <c r="D4" s="21" t="s">
        <v>73</v>
      </c>
      <c r="E4" s="21" t="s">
        <v>74</v>
      </c>
    </row>
    <row r="5" spans="2:5" s="82" customFormat="1" ht="25.5" customHeight="1">
      <c r="B5" s="28">
        <v>1</v>
      </c>
      <c r="C5" s="23" t="s">
        <v>78</v>
      </c>
      <c r="D5" s="156">
        <v>87049</v>
      </c>
      <c r="E5" s="156">
        <v>4355</v>
      </c>
    </row>
    <row r="6" spans="2:5" s="82" customFormat="1" ht="25.5" customHeight="1">
      <c r="B6" s="29">
        <v>2</v>
      </c>
      <c r="C6" s="30" t="s">
        <v>69</v>
      </c>
      <c r="D6" s="157">
        <v>3242</v>
      </c>
      <c r="E6" s="157">
        <v>2442</v>
      </c>
    </row>
    <row r="7" spans="2:5" s="82" customFormat="1" ht="12.75" customHeight="1">
      <c r="B7" s="31">
        <v>3</v>
      </c>
      <c r="C7" s="32" t="s">
        <v>79</v>
      </c>
      <c r="D7" s="158">
        <v>90291</v>
      </c>
      <c r="E7" s="158">
        <v>1913</v>
      </c>
    </row>
    <row r="8" spans="2:5" s="82" customFormat="1" ht="12.75" customHeight="1">
      <c r="B8" s="33">
        <v>4</v>
      </c>
      <c r="C8" s="63" t="s">
        <v>80</v>
      </c>
      <c r="D8" s="77">
        <v>55726</v>
      </c>
      <c r="E8" s="77"/>
    </row>
    <row r="9" spans="2:5" s="82" customFormat="1" ht="12.75" customHeight="1">
      <c r="B9" s="33">
        <v>5</v>
      </c>
      <c r="C9" s="34" t="s">
        <v>81</v>
      </c>
      <c r="D9" s="77">
        <v>21</v>
      </c>
      <c r="E9" s="77">
        <v>802</v>
      </c>
    </row>
    <row r="10" spans="2:5" s="82" customFormat="1" ht="12.75" customHeight="1">
      <c r="B10" s="33">
        <v>6</v>
      </c>
      <c r="C10" s="67" t="s">
        <v>85</v>
      </c>
      <c r="D10" s="77"/>
      <c r="E10" s="77"/>
    </row>
    <row r="11" spans="2:5" s="82" customFormat="1" ht="12.75" customHeight="1">
      <c r="B11" s="33">
        <v>7</v>
      </c>
      <c r="C11" s="34" t="s">
        <v>82</v>
      </c>
      <c r="D11" s="77"/>
      <c r="E11" s="77"/>
    </row>
    <row r="12" spans="2:5" s="82" customFormat="1" ht="12.75" customHeight="1">
      <c r="B12" s="33">
        <v>8</v>
      </c>
      <c r="C12" s="34" t="s">
        <v>83</v>
      </c>
      <c r="D12" s="77"/>
      <c r="E12" s="77"/>
    </row>
    <row r="13" spans="2:5" s="82" customFormat="1" ht="12.75" customHeight="1">
      <c r="B13" s="33">
        <v>9</v>
      </c>
      <c r="C13" s="63" t="s">
        <v>70</v>
      </c>
      <c r="D13" s="77"/>
      <c r="E13" s="77"/>
    </row>
    <row r="14" spans="2:5" s="82" customFormat="1" ht="12.75" customHeight="1">
      <c r="B14" s="35">
        <v>10</v>
      </c>
      <c r="C14" s="25" t="s">
        <v>84</v>
      </c>
      <c r="D14" s="80">
        <f>SUM(D7:D13)</f>
        <v>146038</v>
      </c>
      <c r="E14" s="80">
        <f>SUM(E7:E13)</f>
        <v>2715</v>
      </c>
    </row>
    <row r="15" spans="2:5" s="82" customFormat="1" ht="13.5" customHeight="1">
      <c r="B15" s="73"/>
      <c r="C15" s="73"/>
      <c r="D15" s="73"/>
      <c r="E15" s="73"/>
    </row>
    <row r="16" spans="2:5">
      <c r="D16" s="245"/>
    </row>
    <row r="18" spans="4:4">
      <c r="D18" s="245"/>
    </row>
  </sheetData>
  <mergeCells count="2">
    <mergeCell ref="D3:E3"/>
    <mergeCell ref="B2:E2"/>
  </mergeCells>
  <pageMargins left="0.7" right="0.7" top="0.75" bottom="0.75" header="0.3" footer="0.3"/>
  <ignoredErrors>
    <ignoredError sqref="D14:E14" formulaRange="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showGridLines="0" workbookViewId="0"/>
  </sheetViews>
  <sheetFormatPr defaultColWidth="12.28515625" defaultRowHeight="12.75"/>
  <cols>
    <col min="1" max="1" width="3.7109375" customWidth="1"/>
    <col min="2" max="2" width="10.85546875" customWidth="1"/>
    <col min="3" max="3" width="61" bestFit="1" customWidth="1"/>
    <col min="4" max="4" width="31.42578125" bestFit="1" customWidth="1"/>
    <col min="5" max="5" width="29" bestFit="1" customWidth="1"/>
  </cols>
  <sheetData>
    <row r="1" spans="2:6" ht="21" customHeight="1"/>
    <row r="2" spans="2:6" ht="48" customHeight="1">
      <c r="B2" s="266" t="s">
        <v>425</v>
      </c>
      <c r="C2" s="265"/>
      <c r="D2" s="474"/>
      <c r="E2" s="474"/>
      <c r="F2" s="223"/>
    </row>
    <row r="3" spans="2:6" ht="15">
      <c r="B3" s="475" t="s">
        <v>543</v>
      </c>
      <c r="C3" s="475"/>
      <c r="D3" s="477" t="s">
        <v>426</v>
      </c>
      <c r="E3" s="477" t="s">
        <v>427</v>
      </c>
      <c r="F3" s="223"/>
    </row>
    <row r="4" spans="2:6" ht="15">
      <c r="B4" s="476"/>
      <c r="C4" s="476"/>
      <c r="D4" s="447"/>
      <c r="E4" s="447"/>
      <c r="F4" s="223"/>
    </row>
    <row r="5" spans="2:6" ht="15">
      <c r="B5" s="237" t="s">
        <v>428</v>
      </c>
      <c r="C5" s="237"/>
      <c r="D5" s="222" t="s">
        <v>485</v>
      </c>
      <c r="E5" s="222" t="s">
        <v>485</v>
      </c>
      <c r="F5" s="223"/>
    </row>
    <row r="6" spans="2:6" ht="15">
      <c r="B6" s="237" t="s">
        <v>429</v>
      </c>
      <c r="C6" s="237"/>
      <c r="D6" s="237"/>
      <c r="E6" s="237"/>
      <c r="F6" s="223"/>
    </row>
    <row r="7" spans="2:6" ht="15">
      <c r="B7" s="225" t="s">
        <v>430</v>
      </c>
      <c r="C7" s="226" t="s">
        <v>431</v>
      </c>
      <c r="D7" s="231"/>
      <c r="E7" s="369">
        <v>35234.811699999998</v>
      </c>
      <c r="F7" s="223"/>
    </row>
    <row r="8" spans="2:6" ht="15">
      <c r="B8" s="224" t="s">
        <v>432</v>
      </c>
      <c r="C8" s="224"/>
      <c r="D8" s="232"/>
      <c r="E8" s="232"/>
      <c r="F8" s="223"/>
    </row>
    <row r="9" spans="2:6" ht="26.25">
      <c r="B9" s="225" t="s">
        <v>433</v>
      </c>
      <c r="C9" s="226" t="s">
        <v>434</v>
      </c>
      <c r="D9" s="368">
        <v>61223.552664999996</v>
      </c>
      <c r="E9" s="369">
        <v>3896.3823676666671</v>
      </c>
      <c r="F9" s="223"/>
    </row>
    <row r="10" spans="2:6" s="384" customFormat="1" ht="15">
      <c r="B10" s="379" t="s">
        <v>435</v>
      </c>
      <c r="C10" s="380" t="s">
        <v>436</v>
      </c>
      <c r="D10" s="381">
        <v>44702.365899999997</v>
      </c>
      <c r="E10" s="382">
        <v>2235.1182950000002</v>
      </c>
      <c r="F10" s="383"/>
    </row>
    <row r="11" spans="2:6" s="384" customFormat="1" ht="15">
      <c r="B11" s="379" t="s">
        <v>437</v>
      </c>
      <c r="C11" s="380" t="s">
        <v>438</v>
      </c>
      <c r="D11" s="381">
        <v>16521.186764999999</v>
      </c>
      <c r="E11" s="382">
        <v>1661.2640726666668</v>
      </c>
      <c r="F11" s="383"/>
    </row>
    <row r="12" spans="2:6" ht="15">
      <c r="B12" s="225" t="s">
        <v>439</v>
      </c>
      <c r="C12" s="226" t="s">
        <v>440</v>
      </c>
      <c r="D12" s="368">
        <v>38550.090266666666</v>
      </c>
      <c r="E12" s="369">
        <v>16461.77664866667</v>
      </c>
      <c r="F12" s="223"/>
    </row>
    <row r="13" spans="2:6" s="384" customFormat="1" ht="26.25">
      <c r="B13" s="379" t="s">
        <v>441</v>
      </c>
      <c r="C13" s="380" t="s">
        <v>442</v>
      </c>
      <c r="D13" s="381"/>
      <c r="E13" s="382"/>
      <c r="F13" s="383"/>
    </row>
    <row r="14" spans="2:6" s="384" customFormat="1" ht="15">
      <c r="B14" s="379" t="s">
        <v>443</v>
      </c>
      <c r="C14" s="380" t="s">
        <v>444</v>
      </c>
      <c r="D14" s="381">
        <v>38550.090266666666</v>
      </c>
      <c r="E14" s="382">
        <v>16461.77664866667</v>
      </c>
      <c r="F14" s="383"/>
    </row>
    <row r="15" spans="2:6" s="384" customFormat="1" ht="15">
      <c r="B15" s="379" t="s">
        <v>445</v>
      </c>
      <c r="C15" s="380" t="s">
        <v>446</v>
      </c>
      <c r="D15" s="381"/>
      <c r="E15" s="382"/>
      <c r="F15" s="383"/>
    </row>
    <row r="16" spans="2:6">
      <c r="B16" s="225" t="s">
        <v>447</v>
      </c>
      <c r="C16" s="226" t="s">
        <v>448</v>
      </c>
      <c r="D16" s="372"/>
      <c r="E16" s="369">
        <v>283.41921633333334</v>
      </c>
    </row>
    <row r="17" spans="2:5">
      <c r="B17" s="225" t="s">
        <v>449</v>
      </c>
      <c r="C17" s="226" t="s">
        <v>450</v>
      </c>
      <c r="D17" s="370">
        <v>6655.2998699999998</v>
      </c>
      <c r="E17" s="369">
        <v>890.03783233333343</v>
      </c>
    </row>
    <row r="18" spans="2:5" s="384" customFormat="1" ht="25.5">
      <c r="B18" s="379" t="s">
        <v>451</v>
      </c>
      <c r="C18" s="380" t="s">
        <v>452</v>
      </c>
      <c r="D18" s="381">
        <v>497.20190266666668</v>
      </c>
      <c r="E18" s="382">
        <v>497.20190266666668</v>
      </c>
    </row>
    <row r="19" spans="2:5" s="384" customFormat="1">
      <c r="B19" s="379" t="s">
        <v>453</v>
      </c>
      <c r="C19" s="380" t="s">
        <v>454</v>
      </c>
      <c r="D19" s="381"/>
      <c r="E19" s="385"/>
    </row>
    <row r="20" spans="2:5" s="384" customFormat="1">
      <c r="B20" s="379" t="s">
        <v>455</v>
      </c>
      <c r="C20" s="380" t="s">
        <v>456</v>
      </c>
      <c r="D20" s="381">
        <v>6158.0979673333331</v>
      </c>
      <c r="E20" s="382">
        <v>392.83592966666669</v>
      </c>
    </row>
    <row r="21" spans="2:5">
      <c r="B21" s="225" t="s">
        <v>457</v>
      </c>
      <c r="C21" s="226" t="s">
        <v>458</v>
      </c>
      <c r="D21" s="370">
        <v>6000.5926689999997</v>
      </c>
      <c r="E21" s="369">
        <v>1239.2377086666668</v>
      </c>
    </row>
    <row r="22" spans="2:5">
      <c r="B22" s="225" t="s">
        <v>459</v>
      </c>
      <c r="C22" s="226" t="s">
        <v>460</v>
      </c>
      <c r="D22" s="370">
        <v>13556.272938666665</v>
      </c>
      <c r="E22" s="369">
        <v>677.81364733333339</v>
      </c>
    </row>
    <row r="23" spans="2:5">
      <c r="B23" s="225" t="s">
        <v>461</v>
      </c>
      <c r="C23" s="226" t="s">
        <v>462</v>
      </c>
      <c r="D23" s="372"/>
      <c r="E23" s="369">
        <v>23448.667421000006</v>
      </c>
    </row>
    <row r="24" spans="2:5">
      <c r="B24" s="224" t="s">
        <v>463</v>
      </c>
      <c r="C24" s="224"/>
      <c r="D24" s="373"/>
      <c r="E24" s="374"/>
    </row>
    <row r="25" spans="2:5">
      <c r="B25" s="225" t="s">
        <v>464</v>
      </c>
      <c r="C25" s="226" t="s">
        <v>465</v>
      </c>
      <c r="D25" s="368">
        <v>4875.6054163333329</v>
      </c>
      <c r="E25" s="369">
        <v>488.67218666666668</v>
      </c>
    </row>
    <row r="26" spans="2:5">
      <c r="B26" s="225" t="s">
        <v>466</v>
      </c>
      <c r="C26" s="226" t="s">
        <v>467</v>
      </c>
      <c r="D26" s="368">
        <v>4243.7450776666665</v>
      </c>
      <c r="E26" s="369">
        <v>3560.9756793333336</v>
      </c>
    </row>
    <row r="27" spans="2:5">
      <c r="B27" s="225" t="s">
        <v>468</v>
      </c>
      <c r="C27" s="226" t="s">
        <v>469</v>
      </c>
      <c r="D27" s="368">
        <v>1251.8030993333332</v>
      </c>
      <c r="E27" s="369">
        <v>1251.8030993333332</v>
      </c>
    </row>
    <row r="28" spans="2:5">
      <c r="B28" s="225" t="s">
        <v>470</v>
      </c>
      <c r="C28" s="226" t="s">
        <v>471</v>
      </c>
      <c r="D28" s="368">
        <v>10371.153593333333</v>
      </c>
      <c r="E28" s="369">
        <v>5301.4509653333334</v>
      </c>
    </row>
    <row r="29" spans="2:5">
      <c r="B29" s="225" t="s">
        <v>472</v>
      </c>
      <c r="C29" s="226" t="s">
        <v>473</v>
      </c>
      <c r="D29" s="370"/>
      <c r="E29" s="369"/>
    </row>
    <row r="30" spans="2:5">
      <c r="B30" s="225" t="s">
        <v>474</v>
      </c>
      <c r="C30" s="226" t="s">
        <v>475</v>
      </c>
      <c r="D30" s="370">
        <v>0</v>
      </c>
      <c r="E30" s="369"/>
    </row>
    <row r="31" spans="2:5">
      <c r="B31" s="225" t="s">
        <v>476</v>
      </c>
      <c r="C31" s="226" t="s">
        <v>477</v>
      </c>
      <c r="D31" s="370">
        <v>10371.153593333333</v>
      </c>
      <c r="E31" s="371">
        <v>5301.4509653333334</v>
      </c>
    </row>
    <row r="32" spans="2:5">
      <c r="B32" s="224"/>
      <c r="C32" s="224"/>
      <c r="D32" s="374"/>
      <c r="E32" s="374" t="s">
        <v>478</v>
      </c>
    </row>
    <row r="33" spans="2:5">
      <c r="B33" s="226" t="s">
        <v>479</v>
      </c>
      <c r="C33" s="226" t="s">
        <v>480</v>
      </c>
      <c r="D33" s="372"/>
      <c r="E33" s="371">
        <v>35234.811699999998</v>
      </c>
    </row>
    <row r="34" spans="2:5">
      <c r="B34" s="226" t="s">
        <v>481</v>
      </c>
      <c r="C34" s="226" t="s">
        <v>482</v>
      </c>
      <c r="D34" s="372"/>
      <c r="E34" s="371">
        <v>18147.216455666672</v>
      </c>
    </row>
    <row r="35" spans="2:5" ht="13.5" thickBot="1">
      <c r="B35" s="279" t="s">
        <v>483</v>
      </c>
      <c r="C35" s="279" t="s">
        <v>484</v>
      </c>
      <c r="D35" s="375"/>
      <c r="E35" s="376">
        <v>1.9416097111134381</v>
      </c>
    </row>
  </sheetData>
  <mergeCells count="4">
    <mergeCell ref="D2:E2"/>
    <mergeCell ref="B3:C4"/>
    <mergeCell ref="D3:D4"/>
    <mergeCell ref="E3:E4"/>
  </mergeCells>
  <pageMargins left="0.7" right="0.7" top="0.75" bottom="0.75" header="0.3" footer="0.3"/>
  <pageSetup paperSize="9" orientation="portrait" r:id="rId1"/>
  <ignoredErrors>
    <ignoredError sqref="B7:B35"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ColWidth="6.85546875" defaultRowHeight="12.75"/>
  <cols>
    <col min="1" max="1" width="3.7109375" customWidth="1"/>
    <col min="2" max="2" width="57.140625" bestFit="1" customWidth="1"/>
    <col min="3" max="3" width="89.5703125" bestFit="1" customWidth="1"/>
    <col min="5" max="5" width="16.85546875" customWidth="1"/>
  </cols>
  <sheetData>
    <row r="1" spans="2:3" ht="21" customHeight="1"/>
    <row r="2" spans="2:3" ht="48" customHeight="1">
      <c r="B2" s="276" t="s">
        <v>486</v>
      </c>
      <c r="C2" s="276"/>
    </row>
    <row r="3" spans="2:3" ht="30" customHeight="1">
      <c r="B3" s="275"/>
      <c r="C3" s="275"/>
    </row>
    <row r="4" spans="2:3">
      <c r="B4" s="227" t="s">
        <v>487</v>
      </c>
      <c r="C4" s="228" t="s">
        <v>488</v>
      </c>
    </row>
    <row r="5" spans="2:3" ht="25.5">
      <c r="B5" s="229" t="s">
        <v>489</v>
      </c>
      <c r="C5" s="230" t="s">
        <v>490</v>
      </c>
    </row>
    <row r="6" spans="2:3" ht="25.5">
      <c r="B6" s="229" t="s">
        <v>491</v>
      </c>
      <c r="C6" s="230" t="s">
        <v>492</v>
      </c>
    </row>
    <row r="7" spans="2:3" ht="25.5">
      <c r="B7" s="229" t="s">
        <v>493</v>
      </c>
      <c r="C7" s="230" t="s">
        <v>494</v>
      </c>
    </row>
    <row r="8" spans="2:3" ht="39" thickBot="1">
      <c r="B8" s="277" t="s">
        <v>495</v>
      </c>
      <c r="C8" s="278" t="s">
        <v>496</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showGridLines="0" workbookViewId="0">
      <selection activeCell="E18" sqref="E18"/>
    </sheetView>
  </sheetViews>
  <sheetFormatPr defaultRowHeight="12.75"/>
  <cols>
    <col min="1" max="1" width="3.7109375" customWidth="1"/>
    <col min="2" max="2" width="60.85546875" bestFit="1" customWidth="1"/>
    <col min="3" max="6" width="19.140625" customWidth="1"/>
  </cols>
  <sheetData>
    <row r="1" spans="2:6" ht="21" customHeight="1"/>
    <row r="2" spans="2:6" ht="48" customHeight="1">
      <c r="B2" s="266" t="s">
        <v>497</v>
      </c>
      <c r="C2" s="266"/>
      <c r="D2" s="266"/>
      <c r="E2" s="266"/>
      <c r="F2" s="266"/>
    </row>
    <row r="3" spans="2:6" ht="13.5" customHeight="1">
      <c r="B3" s="478" t="s">
        <v>543</v>
      </c>
      <c r="C3" s="267"/>
      <c r="D3" s="267"/>
      <c r="E3" s="267"/>
      <c r="F3" s="267"/>
    </row>
    <row r="4" spans="2:6" ht="38.25">
      <c r="B4" s="479"/>
      <c r="C4" s="235" t="s">
        <v>498</v>
      </c>
      <c r="D4" s="235" t="s">
        <v>499</v>
      </c>
      <c r="E4" s="235" t="s">
        <v>500</v>
      </c>
      <c r="F4" s="235" t="s">
        <v>501</v>
      </c>
    </row>
    <row r="5" spans="2:6">
      <c r="B5" s="239" t="s">
        <v>502</v>
      </c>
      <c r="C5" s="240">
        <v>8660</v>
      </c>
      <c r="D5" s="241"/>
      <c r="E5" s="240">
        <v>130485</v>
      </c>
      <c r="F5" s="241"/>
    </row>
    <row r="6" spans="2:6">
      <c r="B6" s="233" t="s">
        <v>503</v>
      </c>
      <c r="C6" s="234"/>
      <c r="D6" s="234"/>
      <c r="E6" s="234">
        <v>7804</v>
      </c>
      <c r="F6" s="234">
        <v>7804</v>
      </c>
    </row>
    <row r="7" spans="2:6">
      <c r="B7" s="233" t="s">
        <v>192</v>
      </c>
      <c r="C7" s="234">
        <v>8440</v>
      </c>
      <c r="D7" s="234">
        <v>8440</v>
      </c>
      <c r="E7" s="234">
        <v>31003</v>
      </c>
      <c r="F7" s="234">
        <v>31003</v>
      </c>
    </row>
    <row r="8" spans="2:6" ht="13.5" thickBot="1">
      <c r="B8" s="272" t="s">
        <v>51</v>
      </c>
      <c r="C8" s="273">
        <v>220</v>
      </c>
      <c r="D8" s="274"/>
      <c r="E8" s="273">
        <v>91678</v>
      </c>
      <c r="F8" s="274"/>
    </row>
    <row r="9" spans="2:6">
      <c r="B9" s="236"/>
    </row>
    <row r="10" spans="2:6">
      <c r="E10" s="238"/>
    </row>
    <row r="11" spans="2:6">
      <c r="E11" s="238"/>
    </row>
    <row r="12" spans="2:6">
      <c r="E12" s="238"/>
    </row>
  </sheetData>
  <mergeCells count="1">
    <mergeCell ref="B3:B4"/>
  </mergeCells>
  <conditionalFormatting sqref="C5:F8">
    <cfRule type="cellIs" dxfId="4" priority="1" stopIfTrue="1" operator="lessThan">
      <formula>0</formula>
    </cfRule>
  </conditionalFormatting>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workbookViewId="0">
      <selection activeCell="B12" sqref="B12"/>
    </sheetView>
  </sheetViews>
  <sheetFormatPr defaultRowHeight="12.75"/>
  <cols>
    <col min="1" max="1" width="3.7109375" customWidth="1"/>
    <col min="2" max="2" width="53.140625" customWidth="1"/>
    <col min="3" max="3" width="33.85546875" customWidth="1"/>
    <col min="4" max="4" width="31.28515625" customWidth="1"/>
  </cols>
  <sheetData>
    <row r="1" spans="2:4" ht="21" customHeight="1"/>
    <row r="2" spans="2:4" ht="48" customHeight="1">
      <c r="B2" s="266" t="s">
        <v>504</v>
      </c>
      <c r="C2" s="266"/>
      <c r="D2" s="266"/>
    </row>
    <row r="3" spans="2:4" ht="15" customHeight="1">
      <c r="B3" s="475" t="s">
        <v>543</v>
      </c>
      <c r="C3" s="477" t="s">
        <v>505</v>
      </c>
      <c r="D3" s="477" t="s">
        <v>506</v>
      </c>
    </row>
    <row r="4" spans="2:4" ht="38.25" customHeight="1">
      <c r="B4" s="476"/>
      <c r="C4" s="447"/>
      <c r="D4" s="447"/>
    </row>
    <row r="5" spans="2:4">
      <c r="B5" s="191" t="s">
        <v>507</v>
      </c>
      <c r="C5" s="242">
        <f>C7</f>
        <v>9432</v>
      </c>
      <c r="D5" s="242">
        <f>D7</f>
        <v>7012</v>
      </c>
    </row>
    <row r="6" spans="2:4" s="384" customFormat="1">
      <c r="B6" s="386" t="s">
        <v>503</v>
      </c>
      <c r="C6" s="387"/>
      <c r="D6" s="387"/>
    </row>
    <row r="7" spans="2:4" s="384" customFormat="1">
      <c r="B7" s="386" t="s">
        <v>192</v>
      </c>
      <c r="C7" s="387">
        <v>9432</v>
      </c>
      <c r="D7" s="387">
        <v>7012</v>
      </c>
    </row>
    <row r="8" spans="2:4" s="384" customFormat="1" ht="13.5" thickBot="1">
      <c r="B8" s="388" t="s">
        <v>508</v>
      </c>
      <c r="C8" s="389"/>
      <c r="D8" s="389"/>
    </row>
  </sheetData>
  <mergeCells count="3">
    <mergeCell ref="B3:B4"/>
    <mergeCell ref="C3:C4"/>
    <mergeCell ref="D3:D4"/>
  </mergeCells>
  <conditionalFormatting sqref="C3:D3 C5:D8">
    <cfRule type="cellIs" dxfId="3" priority="3" stopIfTrue="1" operator="lessThan">
      <formula>0</formula>
    </cfRule>
  </conditionalFormatting>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showGridLines="0" workbookViewId="0"/>
  </sheetViews>
  <sheetFormatPr defaultRowHeight="12.75"/>
  <cols>
    <col min="1" max="1" width="3.7109375" customWidth="1"/>
    <col min="2" max="2" width="58.85546875" customWidth="1"/>
    <col min="3" max="3" width="30.5703125" customWidth="1"/>
    <col min="4" max="4" width="36.7109375" customWidth="1"/>
  </cols>
  <sheetData>
    <row r="1" spans="2:4" ht="21" customHeight="1"/>
    <row r="2" spans="2:4" ht="48" customHeight="1">
      <c r="B2" s="266" t="s">
        <v>509</v>
      </c>
      <c r="C2" s="266"/>
      <c r="D2" s="266"/>
    </row>
    <row r="3" spans="2:4" ht="15">
      <c r="B3" s="480" t="s">
        <v>543</v>
      </c>
      <c r="C3" s="268"/>
      <c r="D3" s="268"/>
    </row>
    <row r="4" spans="2:4" ht="38.25">
      <c r="B4" s="481"/>
      <c r="C4" s="221" t="s">
        <v>510</v>
      </c>
      <c r="D4" s="221" t="s">
        <v>511</v>
      </c>
    </row>
    <row r="5" spans="2:4" ht="13.5" thickBot="1">
      <c r="B5" s="269" t="s">
        <v>512</v>
      </c>
      <c r="C5" s="270">
        <v>12846</v>
      </c>
      <c r="D5" s="270">
        <v>14017</v>
      </c>
    </row>
  </sheetData>
  <mergeCells count="1">
    <mergeCell ref="B3:B4"/>
  </mergeCells>
  <conditionalFormatting sqref="C5:D5">
    <cfRule type="cellIs" dxfId="2" priority="1" stopIfTrue="1" operator="lessThan">
      <formula>0</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showGridLines="0" workbookViewId="0">
      <selection activeCell="B30" sqref="B30"/>
    </sheetView>
  </sheetViews>
  <sheetFormatPr defaultRowHeight="12.75"/>
  <cols>
    <col min="1" max="1" width="3.7109375" customWidth="1"/>
    <col min="2" max="2" width="173.140625" customWidth="1"/>
  </cols>
  <sheetData>
    <row r="1" spans="2:2" ht="21" customHeight="1"/>
    <row r="2" spans="2:2" ht="48" customHeight="1">
      <c r="B2" s="266" t="s">
        <v>541</v>
      </c>
    </row>
    <row r="3" spans="2:2" ht="26.25" customHeight="1">
      <c r="B3" s="271" t="s">
        <v>514</v>
      </c>
    </row>
    <row r="4" spans="2:2" ht="27" customHeight="1">
      <c r="B4" s="244" t="s">
        <v>515</v>
      </c>
    </row>
    <row r="5" spans="2:2" ht="27" customHeight="1">
      <c r="B5" s="244" t="s">
        <v>516</v>
      </c>
    </row>
    <row r="6" spans="2:2" ht="27" customHeight="1" thickBot="1">
      <c r="B6" s="280" t="s">
        <v>517</v>
      </c>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1"/>
  <sheetViews>
    <sheetView workbookViewId="0"/>
  </sheetViews>
  <sheetFormatPr defaultRowHeight="12"/>
  <cols>
    <col min="1" max="1" width="3.7109375" style="73" customWidth="1"/>
    <col min="2" max="2" width="5.85546875" style="134" customWidth="1"/>
    <col min="3" max="3" width="75.42578125" style="73" customWidth="1"/>
    <col min="4" max="4" width="19.85546875" style="73" customWidth="1"/>
    <col min="5" max="5" width="2" style="73" customWidth="1"/>
    <col min="6" max="6" width="27.85546875" style="73" customWidth="1"/>
    <col min="7" max="7" width="9.140625" style="73" customWidth="1"/>
    <col min="8" max="16384" width="9.140625" style="73"/>
  </cols>
  <sheetData>
    <row r="1" spans="2:9" ht="21" customHeight="1"/>
    <row r="2" spans="2:9" ht="48" customHeight="1">
      <c r="B2" s="324" t="s">
        <v>669</v>
      </c>
      <c r="I2" s="325"/>
    </row>
    <row r="3" spans="2:9" s="36" customFormat="1" ht="50.25" customHeight="1">
      <c r="B3" s="326" t="s">
        <v>946</v>
      </c>
      <c r="C3" s="27"/>
      <c r="D3" s="435" t="s">
        <v>545</v>
      </c>
      <c r="E3" s="292"/>
      <c r="F3" s="292" t="s">
        <v>670</v>
      </c>
    </row>
    <row r="4" spans="2:9">
      <c r="B4" s="134">
        <v>1</v>
      </c>
      <c r="C4" s="145" t="s">
        <v>671</v>
      </c>
      <c r="D4" s="327">
        <v>677</v>
      </c>
      <c r="E4" s="327"/>
      <c r="F4" s="145" t="s">
        <v>672</v>
      </c>
    </row>
    <row r="5" spans="2:9" s="377" customFormat="1">
      <c r="B5" s="390"/>
      <c r="C5" s="391" t="s">
        <v>673</v>
      </c>
      <c r="D5" s="392">
        <v>677</v>
      </c>
      <c r="E5" s="392"/>
      <c r="F5" s="391" t="s">
        <v>674</v>
      </c>
    </row>
    <row r="6" spans="2:9" s="377" customFormat="1">
      <c r="B6" s="390"/>
      <c r="C6" s="391" t="s">
        <v>675</v>
      </c>
      <c r="D6" s="392"/>
      <c r="E6" s="392"/>
      <c r="F6" s="391" t="s">
        <v>674</v>
      </c>
    </row>
    <row r="7" spans="2:9" s="377" customFormat="1">
      <c r="B7" s="390"/>
      <c r="C7" s="391" t="s">
        <v>676</v>
      </c>
      <c r="D7" s="392"/>
      <c r="E7" s="392"/>
      <c r="F7" s="391" t="s">
        <v>674</v>
      </c>
    </row>
    <row r="8" spans="2:9">
      <c r="B8" s="134">
        <v>2</v>
      </c>
      <c r="C8" s="145" t="s">
        <v>677</v>
      </c>
      <c r="D8" s="327">
        <v>9122</v>
      </c>
      <c r="E8" s="327"/>
      <c r="F8" s="145" t="s">
        <v>678</v>
      </c>
    </row>
    <row r="9" spans="2:9">
      <c r="B9" s="134">
        <v>3</v>
      </c>
      <c r="C9" s="145" t="s">
        <v>679</v>
      </c>
      <c r="D9" s="327">
        <v>534</v>
      </c>
      <c r="E9" s="327"/>
      <c r="F9" s="145" t="s">
        <v>680</v>
      </c>
    </row>
    <row r="10" spans="2:9">
      <c r="B10" s="134" t="s">
        <v>681</v>
      </c>
      <c r="C10" s="145" t="s">
        <v>682</v>
      </c>
      <c r="D10" s="327"/>
      <c r="E10" s="327"/>
      <c r="F10" s="145" t="s">
        <v>683</v>
      </c>
    </row>
    <row r="11" spans="2:9" ht="24">
      <c r="B11" s="134">
        <v>4</v>
      </c>
      <c r="C11" s="145" t="s">
        <v>684</v>
      </c>
      <c r="D11" s="327"/>
      <c r="E11" s="327"/>
      <c r="F11" s="145" t="s">
        <v>685</v>
      </c>
    </row>
    <row r="12" spans="2:9">
      <c r="C12" s="145" t="s">
        <v>686</v>
      </c>
      <c r="D12" s="327"/>
      <c r="E12" s="327"/>
      <c r="F12" s="145" t="s">
        <v>687</v>
      </c>
    </row>
    <row r="13" spans="2:9">
      <c r="B13" s="134">
        <v>5</v>
      </c>
      <c r="C13" s="145" t="s">
        <v>688</v>
      </c>
      <c r="D13" s="327"/>
      <c r="E13" s="327"/>
      <c r="F13" s="145" t="s">
        <v>689</v>
      </c>
    </row>
    <row r="14" spans="2:9">
      <c r="B14" s="134" t="s">
        <v>690</v>
      </c>
      <c r="C14" s="145" t="s">
        <v>691</v>
      </c>
      <c r="D14" s="327"/>
      <c r="E14" s="327"/>
      <c r="F14" s="145" t="s">
        <v>692</v>
      </c>
    </row>
    <row r="15" spans="2:9" ht="12.75" customHeight="1">
      <c r="B15" s="159">
        <v>6</v>
      </c>
      <c r="C15" s="328" t="s">
        <v>693</v>
      </c>
      <c r="D15" s="329">
        <f>SUM(D4:D14)-D5</f>
        <v>10333</v>
      </c>
      <c r="E15" s="329"/>
      <c r="F15" s="365"/>
    </row>
    <row r="16" spans="2:9">
      <c r="B16" s="320">
        <v>7</v>
      </c>
      <c r="C16" s="297" t="s">
        <v>694</v>
      </c>
      <c r="D16" s="327">
        <v>-59</v>
      </c>
      <c r="E16" s="327"/>
      <c r="F16" s="145" t="s">
        <v>695</v>
      </c>
    </row>
    <row r="17" spans="2:6">
      <c r="B17" s="320">
        <v>8</v>
      </c>
      <c r="C17" s="297" t="s">
        <v>696</v>
      </c>
      <c r="D17" s="327">
        <v>-221</v>
      </c>
      <c r="E17" s="327"/>
      <c r="F17" s="145" t="s">
        <v>697</v>
      </c>
    </row>
    <row r="18" spans="2:6">
      <c r="B18" s="320">
        <v>9</v>
      </c>
      <c r="C18" s="297" t="s">
        <v>698</v>
      </c>
      <c r="D18" s="327"/>
      <c r="E18" s="327"/>
      <c r="F18" s="145"/>
    </row>
    <row r="19" spans="2:6" ht="36">
      <c r="B19" s="320">
        <v>10</v>
      </c>
      <c r="C19" s="297" t="s">
        <v>699</v>
      </c>
      <c r="D19" s="327">
        <v>-22</v>
      </c>
      <c r="E19" s="327"/>
      <c r="F19" s="145" t="s">
        <v>700</v>
      </c>
    </row>
    <row r="20" spans="2:6">
      <c r="B20" s="320">
        <v>11</v>
      </c>
      <c r="C20" s="297" t="s">
        <v>701</v>
      </c>
      <c r="D20" s="327"/>
      <c r="E20" s="327"/>
      <c r="F20" s="145" t="s">
        <v>702</v>
      </c>
    </row>
    <row r="21" spans="2:6">
      <c r="B21" s="320">
        <v>12</v>
      </c>
      <c r="C21" s="297" t="s">
        <v>703</v>
      </c>
      <c r="D21" s="327"/>
      <c r="E21" s="327"/>
      <c r="F21" s="145" t="s">
        <v>704</v>
      </c>
    </row>
    <row r="22" spans="2:6">
      <c r="B22" s="320">
        <v>13</v>
      </c>
      <c r="C22" s="297" t="s">
        <v>705</v>
      </c>
      <c r="D22" s="327"/>
      <c r="E22" s="327"/>
      <c r="F22" s="145" t="s">
        <v>706</v>
      </c>
    </row>
    <row r="23" spans="2:6" ht="24">
      <c r="B23" s="320">
        <v>14</v>
      </c>
      <c r="C23" s="297" t="s">
        <v>707</v>
      </c>
      <c r="D23" s="327"/>
      <c r="E23" s="327"/>
      <c r="F23" s="145" t="s">
        <v>708</v>
      </c>
    </row>
    <row r="24" spans="2:6">
      <c r="B24" s="320">
        <v>15</v>
      </c>
      <c r="C24" s="297" t="s">
        <v>709</v>
      </c>
      <c r="D24" s="327"/>
      <c r="E24" s="327"/>
      <c r="F24" s="145" t="s">
        <v>710</v>
      </c>
    </row>
    <row r="25" spans="2:6">
      <c r="B25" s="320">
        <v>16</v>
      </c>
      <c r="C25" s="297" t="s">
        <v>711</v>
      </c>
      <c r="D25" s="327"/>
      <c r="E25" s="327"/>
      <c r="F25" s="145" t="s">
        <v>712</v>
      </c>
    </row>
    <row r="26" spans="2:6" ht="36">
      <c r="B26" s="320">
        <v>17</v>
      </c>
      <c r="C26" s="297" t="s">
        <v>713</v>
      </c>
      <c r="D26" s="327"/>
      <c r="E26" s="327"/>
      <c r="F26" s="145" t="s">
        <v>714</v>
      </c>
    </row>
    <row r="27" spans="2:6" ht="36">
      <c r="B27" s="320">
        <v>18</v>
      </c>
      <c r="C27" s="297" t="s">
        <v>715</v>
      </c>
      <c r="D27" s="327"/>
      <c r="E27" s="327"/>
      <c r="F27" s="145" t="s">
        <v>716</v>
      </c>
    </row>
    <row r="28" spans="2:6" ht="36">
      <c r="B28" s="320">
        <v>19</v>
      </c>
      <c r="C28" s="297" t="s">
        <v>717</v>
      </c>
      <c r="D28" s="327">
        <v>-612</v>
      </c>
      <c r="E28" s="327"/>
      <c r="F28" s="145" t="s">
        <v>718</v>
      </c>
    </row>
    <row r="29" spans="2:6">
      <c r="B29" s="320">
        <v>20</v>
      </c>
      <c r="C29" s="297" t="s">
        <v>698</v>
      </c>
      <c r="D29" s="327"/>
      <c r="E29" s="327"/>
      <c r="F29" s="145"/>
    </row>
    <row r="30" spans="2:6" ht="24">
      <c r="B30" s="320" t="s">
        <v>559</v>
      </c>
      <c r="C30" s="297" t="s">
        <v>719</v>
      </c>
      <c r="D30" s="327"/>
      <c r="E30" s="327"/>
      <c r="F30" s="145" t="s">
        <v>720</v>
      </c>
    </row>
    <row r="31" spans="2:6">
      <c r="B31" s="320" t="s">
        <v>560</v>
      </c>
      <c r="C31" s="297" t="s">
        <v>721</v>
      </c>
      <c r="D31" s="327"/>
      <c r="E31" s="327"/>
      <c r="F31" s="145" t="s">
        <v>722</v>
      </c>
    </row>
    <row r="32" spans="2:6" ht="48">
      <c r="B32" s="320" t="s">
        <v>723</v>
      </c>
      <c r="C32" s="297" t="s">
        <v>724</v>
      </c>
      <c r="D32" s="327"/>
      <c r="E32" s="327"/>
      <c r="F32" s="145" t="s">
        <v>725</v>
      </c>
    </row>
    <row r="33" spans="2:11">
      <c r="B33" s="320" t="s">
        <v>726</v>
      </c>
      <c r="C33" s="297" t="s">
        <v>727</v>
      </c>
      <c r="D33" s="327"/>
      <c r="E33" s="327"/>
      <c r="F33" s="145" t="s">
        <v>728</v>
      </c>
    </row>
    <row r="34" spans="2:11" ht="24">
      <c r="B34" s="320">
        <v>21</v>
      </c>
      <c r="C34" s="297" t="s">
        <v>729</v>
      </c>
      <c r="D34" s="327"/>
      <c r="E34" s="327"/>
      <c r="F34" s="145" t="s">
        <v>730</v>
      </c>
    </row>
    <row r="35" spans="2:11">
      <c r="B35" s="320">
        <v>22</v>
      </c>
      <c r="C35" s="297" t="s">
        <v>731</v>
      </c>
      <c r="D35" s="327"/>
      <c r="E35" s="327"/>
      <c r="F35" s="145" t="s">
        <v>732</v>
      </c>
    </row>
    <row r="36" spans="2:11" ht="24">
      <c r="B36" s="320">
        <v>23</v>
      </c>
      <c r="C36" s="297" t="s">
        <v>733</v>
      </c>
      <c r="D36" s="327"/>
      <c r="E36" s="327"/>
      <c r="F36" s="145" t="s">
        <v>734</v>
      </c>
    </row>
    <row r="37" spans="2:11">
      <c r="B37" s="320">
        <v>24</v>
      </c>
      <c r="C37" s="297" t="s">
        <v>698</v>
      </c>
      <c r="D37" s="327"/>
      <c r="E37" s="327"/>
      <c r="F37" s="145"/>
    </row>
    <row r="38" spans="2:11" ht="24">
      <c r="B38" s="320">
        <v>25</v>
      </c>
      <c r="C38" s="297" t="s">
        <v>735</v>
      </c>
      <c r="D38" s="327"/>
      <c r="E38" s="327"/>
      <c r="F38" s="145" t="s">
        <v>730</v>
      </c>
    </row>
    <row r="39" spans="2:11">
      <c r="B39" s="320" t="s">
        <v>736</v>
      </c>
      <c r="C39" s="297" t="s">
        <v>737</v>
      </c>
      <c r="D39" s="327"/>
      <c r="E39" s="327"/>
      <c r="F39" s="145" t="s">
        <v>738</v>
      </c>
      <c r="K39" s="330"/>
    </row>
    <row r="40" spans="2:11">
      <c r="B40" s="320" t="s">
        <v>739</v>
      </c>
      <c r="C40" s="297" t="s">
        <v>740</v>
      </c>
      <c r="D40" s="327"/>
      <c r="E40" s="327"/>
      <c r="F40" s="145" t="s">
        <v>741</v>
      </c>
    </row>
    <row r="41" spans="2:11" ht="24">
      <c r="B41" s="320">
        <v>26</v>
      </c>
      <c r="C41" s="297" t="s">
        <v>742</v>
      </c>
      <c r="D41" s="327"/>
      <c r="E41" s="327"/>
      <c r="F41" s="145"/>
    </row>
    <row r="42" spans="2:11" ht="24">
      <c r="B42" s="320" t="s">
        <v>743</v>
      </c>
      <c r="C42" s="297" t="s">
        <v>744</v>
      </c>
      <c r="D42" s="327"/>
      <c r="E42" s="327"/>
      <c r="F42" s="145"/>
    </row>
    <row r="43" spans="2:11" ht="24">
      <c r="B43" s="320" t="s">
        <v>745</v>
      </c>
      <c r="C43" s="297" t="s">
        <v>746</v>
      </c>
      <c r="D43" s="327"/>
      <c r="E43" s="327"/>
      <c r="F43" s="331">
        <v>481</v>
      </c>
    </row>
    <row r="44" spans="2:11">
      <c r="B44" s="320">
        <v>27</v>
      </c>
      <c r="C44" s="297" t="s">
        <v>747</v>
      </c>
      <c r="D44" s="327"/>
      <c r="E44" s="327"/>
      <c r="F44" s="145" t="s">
        <v>748</v>
      </c>
    </row>
    <row r="45" spans="2:11">
      <c r="B45" s="320" t="s">
        <v>749</v>
      </c>
      <c r="C45" s="297" t="s">
        <v>750</v>
      </c>
      <c r="D45" s="327">
        <v>160</v>
      </c>
      <c r="E45" s="327"/>
      <c r="F45" s="145"/>
    </row>
    <row r="46" spans="2:11" ht="12.75" customHeight="1">
      <c r="B46" s="159">
        <v>28</v>
      </c>
      <c r="C46" s="328" t="s">
        <v>751</v>
      </c>
      <c r="D46" s="329">
        <f>SUM(D16:D45)</f>
        <v>-754</v>
      </c>
      <c r="E46" s="329"/>
      <c r="F46" s="365"/>
    </row>
    <row r="47" spans="2:11" ht="12.75" customHeight="1">
      <c r="B47" s="159">
        <v>29</v>
      </c>
      <c r="C47" s="328" t="s">
        <v>752</v>
      </c>
      <c r="D47" s="329">
        <f>+D46+D15</f>
        <v>9579</v>
      </c>
      <c r="E47" s="329"/>
      <c r="F47" s="365"/>
    </row>
    <row r="48" spans="2:11">
      <c r="B48" s="320">
        <v>30</v>
      </c>
      <c r="C48" s="145" t="s">
        <v>671</v>
      </c>
      <c r="D48" s="327">
        <v>971</v>
      </c>
      <c r="E48" s="327"/>
      <c r="F48" s="331" t="s">
        <v>753</v>
      </c>
    </row>
    <row r="49" spans="2:6">
      <c r="B49" s="320">
        <v>31</v>
      </c>
      <c r="C49" s="145" t="s">
        <v>754</v>
      </c>
      <c r="D49" s="327"/>
      <c r="E49" s="327"/>
      <c r="F49" s="331"/>
    </row>
    <row r="50" spans="2:6">
      <c r="B50" s="320">
        <v>32</v>
      </c>
      <c r="C50" s="145" t="s">
        <v>755</v>
      </c>
      <c r="D50" s="327"/>
      <c r="E50" s="327"/>
      <c r="F50" s="331"/>
    </row>
    <row r="51" spans="2:6" ht="24">
      <c r="B51" s="320">
        <v>33</v>
      </c>
      <c r="C51" s="145" t="s">
        <v>756</v>
      </c>
      <c r="D51" s="327"/>
      <c r="E51" s="327"/>
      <c r="F51" s="331" t="s">
        <v>757</v>
      </c>
    </row>
    <row r="52" spans="2:6">
      <c r="B52" s="320"/>
      <c r="C52" s="145" t="s">
        <v>686</v>
      </c>
      <c r="D52" s="327"/>
      <c r="E52" s="327"/>
      <c r="F52" s="331"/>
    </row>
    <row r="53" spans="2:6" ht="24">
      <c r="B53" s="320">
        <v>34</v>
      </c>
      <c r="C53" s="145" t="s">
        <v>758</v>
      </c>
      <c r="D53" s="327"/>
      <c r="E53" s="327"/>
      <c r="F53" s="331" t="s">
        <v>759</v>
      </c>
    </row>
    <row r="54" spans="2:6">
      <c r="B54" s="320">
        <v>35</v>
      </c>
      <c r="C54" s="145" t="s">
        <v>760</v>
      </c>
      <c r="D54" s="327"/>
      <c r="E54" s="327"/>
      <c r="F54" s="145" t="s">
        <v>757</v>
      </c>
    </row>
    <row r="55" spans="2:6" ht="12.75" customHeight="1">
      <c r="B55" s="159">
        <v>36</v>
      </c>
      <c r="C55" s="328" t="s">
        <v>761</v>
      </c>
      <c r="D55" s="329">
        <f>SUM(D48:D54)</f>
        <v>971</v>
      </c>
      <c r="E55" s="329"/>
      <c r="F55" s="365"/>
    </row>
    <row r="56" spans="2:6">
      <c r="B56" s="320">
        <v>37</v>
      </c>
      <c r="C56" s="145" t="s">
        <v>762</v>
      </c>
      <c r="D56" s="327"/>
      <c r="E56" s="327"/>
      <c r="F56" s="331" t="s">
        <v>763</v>
      </c>
    </row>
    <row r="57" spans="2:6" ht="36">
      <c r="B57" s="320">
        <v>38</v>
      </c>
      <c r="C57" s="145" t="s">
        <v>764</v>
      </c>
      <c r="D57" s="327"/>
      <c r="E57" s="327"/>
      <c r="F57" s="331" t="s">
        <v>765</v>
      </c>
    </row>
    <row r="58" spans="2:6" ht="36">
      <c r="B58" s="320">
        <v>39</v>
      </c>
      <c r="C58" s="145" t="s">
        <v>766</v>
      </c>
      <c r="D58" s="327"/>
      <c r="E58" s="327"/>
      <c r="F58" s="331" t="s">
        <v>767</v>
      </c>
    </row>
    <row r="59" spans="2:6" ht="36">
      <c r="B59" s="320">
        <v>40</v>
      </c>
      <c r="C59" s="145" t="s">
        <v>768</v>
      </c>
      <c r="D59" s="327"/>
      <c r="E59" s="327"/>
      <c r="F59" s="331" t="s">
        <v>769</v>
      </c>
    </row>
    <row r="60" spans="2:6">
      <c r="B60" s="320">
        <v>41</v>
      </c>
      <c r="C60" s="145" t="s">
        <v>698</v>
      </c>
      <c r="D60" s="332"/>
      <c r="E60" s="332"/>
      <c r="F60" s="331"/>
    </row>
    <row r="61" spans="2:6">
      <c r="B61" s="320">
        <v>42</v>
      </c>
      <c r="C61" s="145" t="s">
        <v>770</v>
      </c>
      <c r="D61" s="332"/>
      <c r="E61" s="332"/>
      <c r="F61" s="331" t="s">
        <v>771</v>
      </c>
    </row>
    <row r="62" spans="2:6" ht="12.75" customHeight="1">
      <c r="B62" s="159">
        <v>43</v>
      </c>
      <c r="C62" s="328" t="s">
        <v>772</v>
      </c>
      <c r="D62" s="329">
        <f>SUM(D56:D61)</f>
        <v>0</v>
      </c>
      <c r="E62" s="329"/>
      <c r="F62" s="366"/>
    </row>
    <row r="63" spans="2:6" ht="12.75" customHeight="1">
      <c r="B63" s="159">
        <v>44</v>
      </c>
      <c r="C63" s="328" t="s">
        <v>773</v>
      </c>
      <c r="D63" s="329">
        <f>+D62+D55</f>
        <v>971</v>
      </c>
      <c r="E63" s="329"/>
      <c r="F63" s="365"/>
    </row>
    <row r="64" spans="2:6" ht="12.75" customHeight="1">
      <c r="B64" s="159">
        <v>45</v>
      </c>
      <c r="C64" s="328" t="s">
        <v>774</v>
      </c>
      <c r="D64" s="329">
        <f>+D63+D47</f>
        <v>10550</v>
      </c>
      <c r="E64" s="329"/>
      <c r="F64" s="365"/>
    </row>
    <row r="65" spans="2:10">
      <c r="B65" s="320">
        <v>46</v>
      </c>
      <c r="C65" s="297" t="s">
        <v>671</v>
      </c>
      <c r="D65" s="327">
        <v>1636</v>
      </c>
      <c r="E65" s="327"/>
      <c r="F65" s="145" t="s">
        <v>775</v>
      </c>
    </row>
    <row r="66" spans="2:10" ht="24">
      <c r="B66" s="320">
        <v>47</v>
      </c>
      <c r="C66" s="297" t="s">
        <v>776</v>
      </c>
      <c r="D66" s="327"/>
      <c r="E66" s="327"/>
      <c r="F66" s="145" t="s">
        <v>777</v>
      </c>
    </row>
    <row r="67" spans="2:10">
      <c r="B67" s="320"/>
      <c r="C67" s="297" t="s">
        <v>686</v>
      </c>
      <c r="D67" s="327"/>
      <c r="E67" s="327"/>
      <c r="F67" s="145" t="s">
        <v>778</v>
      </c>
    </row>
    <row r="68" spans="2:10" ht="36">
      <c r="B68" s="320">
        <v>48</v>
      </c>
      <c r="C68" s="297" t="s">
        <v>779</v>
      </c>
      <c r="D68" s="327"/>
      <c r="E68" s="327"/>
      <c r="F68" s="145" t="s">
        <v>780</v>
      </c>
    </row>
    <row r="69" spans="2:10">
      <c r="B69" s="320">
        <v>49</v>
      </c>
      <c r="C69" s="297" t="s">
        <v>760</v>
      </c>
      <c r="D69" s="327"/>
      <c r="E69" s="327"/>
      <c r="F69" s="145" t="s">
        <v>777</v>
      </c>
    </row>
    <row r="70" spans="2:10">
      <c r="B70" s="320">
        <v>50</v>
      </c>
      <c r="C70" s="297" t="s">
        <v>781</v>
      </c>
      <c r="D70" s="327">
        <v>203.74496600000001</v>
      </c>
      <c r="E70" s="327"/>
      <c r="F70" s="145" t="s">
        <v>782</v>
      </c>
      <c r="H70" s="333"/>
    </row>
    <row r="71" spans="2:10">
      <c r="B71" s="159">
        <v>51</v>
      </c>
      <c r="C71" s="328" t="s">
        <v>783</v>
      </c>
      <c r="D71" s="329">
        <f>SUM(D65:D70)</f>
        <v>1839.744966</v>
      </c>
      <c r="E71" s="329"/>
      <c r="F71" s="365"/>
    </row>
    <row r="72" spans="2:10" ht="24">
      <c r="B72" s="320">
        <v>52</v>
      </c>
      <c r="C72" s="297" t="s">
        <v>784</v>
      </c>
      <c r="D72" s="327"/>
      <c r="E72" s="327"/>
      <c r="F72" s="145" t="s">
        <v>785</v>
      </c>
    </row>
    <row r="73" spans="2:10" ht="36">
      <c r="B73" s="320">
        <v>53</v>
      </c>
      <c r="C73" s="297" t="s">
        <v>786</v>
      </c>
      <c r="D73" s="327"/>
      <c r="E73" s="327"/>
      <c r="F73" s="145" t="s">
        <v>787</v>
      </c>
    </row>
    <row r="74" spans="2:10" ht="36">
      <c r="B74" s="320">
        <v>54</v>
      </c>
      <c r="C74" s="297" t="s">
        <v>788</v>
      </c>
      <c r="D74" s="327"/>
      <c r="E74" s="327"/>
      <c r="F74" s="145" t="s">
        <v>789</v>
      </c>
    </row>
    <row r="75" spans="2:10" ht="36">
      <c r="B75" s="320">
        <v>55</v>
      </c>
      <c r="C75" s="297" t="s">
        <v>790</v>
      </c>
      <c r="D75" s="327"/>
      <c r="E75" s="327"/>
      <c r="F75" s="145" t="s">
        <v>791</v>
      </c>
    </row>
    <row r="76" spans="2:10">
      <c r="B76" s="320">
        <v>56</v>
      </c>
      <c r="C76" s="297" t="s">
        <v>698</v>
      </c>
      <c r="D76" s="327"/>
      <c r="E76" s="327"/>
      <c r="F76" s="145"/>
    </row>
    <row r="77" spans="2:10" ht="12.75" customHeight="1">
      <c r="B77" s="159">
        <v>57</v>
      </c>
      <c r="C77" s="328" t="s">
        <v>792</v>
      </c>
      <c r="D77" s="329">
        <f>SUM(D72:D76)</f>
        <v>0</v>
      </c>
      <c r="E77" s="329"/>
      <c r="F77" s="365"/>
    </row>
    <row r="78" spans="2:10" ht="12.75" customHeight="1">
      <c r="B78" s="159">
        <v>58</v>
      </c>
      <c r="C78" s="328" t="s">
        <v>793</v>
      </c>
      <c r="D78" s="329">
        <f>+D77+D71</f>
        <v>1839.744966</v>
      </c>
      <c r="E78" s="329"/>
      <c r="F78" s="365"/>
    </row>
    <row r="79" spans="2:10" ht="12.75" customHeight="1">
      <c r="B79" s="159">
        <v>59</v>
      </c>
      <c r="C79" s="328" t="s">
        <v>794</v>
      </c>
      <c r="D79" s="329">
        <f>+D78+D64</f>
        <v>12389.744966</v>
      </c>
      <c r="E79" s="329"/>
      <c r="F79" s="365"/>
      <c r="J79" s="73" t="s">
        <v>41</v>
      </c>
    </row>
    <row r="80" spans="2:10" ht="12.75" customHeight="1">
      <c r="B80" s="159">
        <v>60</v>
      </c>
      <c r="C80" s="328" t="s">
        <v>795</v>
      </c>
      <c r="D80" s="329">
        <v>55402.008591338803</v>
      </c>
      <c r="E80" s="329"/>
      <c r="F80" s="365"/>
    </row>
    <row r="81" spans="2:7" ht="12.75" customHeight="1">
      <c r="B81" s="334" t="s">
        <v>796</v>
      </c>
      <c r="C81" s="328"/>
      <c r="D81" s="367"/>
      <c r="E81" s="335"/>
      <c r="F81" s="365"/>
    </row>
    <row r="82" spans="2:7">
      <c r="B82" s="320">
        <v>61</v>
      </c>
      <c r="C82" s="297" t="s">
        <v>797</v>
      </c>
      <c r="D82" s="336">
        <v>0.17290311399932795</v>
      </c>
      <c r="E82" s="336"/>
      <c r="F82" s="145" t="s">
        <v>798</v>
      </c>
    </row>
    <row r="83" spans="2:7">
      <c r="B83" s="320">
        <v>62</v>
      </c>
      <c r="C83" s="297" t="s">
        <v>799</v>
      </c>
      <c r="D83" s="336">
        <v>0.19041821904105566</v>
      </c>
      <c r="E83" s="336"/>
      <c r="F83" s="145" t="s">
        <v>800</v>
      </c>
    </row>
    <row r="84" spans="2:7">
      <c r="B84" s="320">
        <v>63</v>
      </c>
      <c r="C84" s="297" t="s">
        <v>801</v>
      </c>
      <c r="D84" s="336">
        <v>0.2236383860713847</v>
      </c>
      <c r="E84" s="336"/>
      <c r="F84" s="145" t="s">
        <v>802</v>
      </c>
    </row>
    <row r="85" spans="2:7" ht="48">
      <c r="B85" s="320">
        <v>64</v>
      </c>
      <c r="C85" s="297" t="s">
        <v>803</v>
      </c>
      <c r="D85" s="336">
        <v>0.14074999999999999</v>
      </c>
      <c r="E85" s="336"/>
      <c r="F85" s="145" t="s">
        <v>804</v>
      </c>
    </row>
    <row r="86" spans="2:7">
      <c r="B86" s="320">
        <v>65</v>
      </c>
      <c r="C86" s="297" t="s">
        <v>805</v>
      </c>
      <c r="D86" s="336">
        <v>1.8749999999999999E-2</v>
      </c>
      <c r="E86" s="336"/>
      <c r="F86" s="145"/>
    </row>
    <row r="87" spans="2:7">
      <c r="B87" s="320">
        <v>66</v>
      </c>
      <c r="C87" s="297" t="s">
        <v>806</v>
      </c>
      <c r="D87" s="336">
        <v>0</v>
      </c>
      <c r="E87" s="336"/>
      <c r="F87" s="145"/>
    </row>
    <row r="88" spans="2:7">
      <c r="B88" s="320">
        <v>67</v>
      </c>
      <c r="C88" s="297" t="s">
        <v>807</v>
      </c>
      <c r="D88" s="336">
        <v>0</v>
      </c>
      <c r="E88" s="336"/>
      <c r="F88" s="145"/>
    </row>
    <row r="89" spans="2:7" ht="24">
      <c r="B89" s="320" t="s">
        <v>808</v>
      </c>
      <c r="C89" s="297" t="s">
        <v>809</v>
      </c>
      <c r="D89" s="336">
        <v>8.0000000000000002E-3</v>
      </c>
      <c r="E89" s="336"/>
      <c r="F89" s="145" t="s">
        <v>810</v>
      </c>
    </row>
    <row r="90" spans="2:7">
      <c r="B90" s="320">
        <v>68</v>
      </c>
      <c r="C90" s="297" t="s">
        <v>811</v>
      </c>
      <c r="D90" s="336">
        <v>0.17290311399932795</v>
      </c>
      <c r="E90" s="336"/>
      <c r="F90" s="145" t="s">
        <v>812</v>
      </c>
      <c r="G90" s="325"/>
    </row>
    <row r="91" spans="2:7">
      <c r="B91" s="320">
        <v>69</v>
      </c>
      <c r="C91" s="297" t="s">
        <v>813</v>
      </c>
      <c r="D91" s="337"/>
      <c r="E91" s="337"/>
      <c r="F91" s="145"/>
    </row>
    <row r="92" spans="2:7">
      <c r="B92" s="320">
        <v>70</v>
      </c>
      <c r="C92" s="297" t="s">
        <v>813</v>
      </c>
      <c r="D92" s="337"/>
      <c r="E92" s="337"/>
      <c r="F92" s="145"/>
    </row>
    <row r="93" spans="2:7">
      <c r="B93" s="320">
        <v>71</v>
      </c>
      <c r="C93" s="297" t="s">
        <v>813</v>
      </c>
      <c r="D93" s="337"/>
      <c r="E93" s="337"/>
      <c r="F93" s="145"/>
    </row>
    <row r="94" spans="2:7" ht="12.75" customHeight="1">
      <c r="B94" s="334" t="s">
        <v>945</v>
      </c>
      <c r="C94" s="328"/>
      <c r="D94" s="367"/>
      <c r="E94" s="367"/>
      <c r="F94" s="365"/>
    </row>
    <row r="95" spans="2:7" ht="36">
      <c r="B95" s="320">
        <v>72</v>
      </c>
      <c r="C95" s="145" t="s">
        <v>814</v>
      </c>
      <c r="D95" s="327">
        <v>449</v>
      </c>
      <c r="E95" s="327"/>
      <c r="F95" s="145" t="s">
        <v>815</v>
      </c>
    </row>
    <row r="96" spans="2:7" ht="36">
      <c r="B96" s="320">
        <v>73</v>
      </c>
      <c r="C96" s="145" t="s">
        <v>816</v>
      </c>
      <c r="D96" s="327">
        <v>440</v>
      </c>
      <c r="E96" s="327"/>
      <c r="F96" s="145" t="s">
        <v>817</v>
      </c>
    </row>
    <row r="97" spans="2:6">
      <c r="B97" s="320">
        <v>74</v>
      </c>
      <c r="C97" s="145" t="s">
        <v>698</v>
      </c>
      <c r="D97" s="337"/>
      <c r="E97" s="337"/>
      <c r="F97" s="145"/>
    </row>
    <row r="98" spans="2:6" ht="24">
      <c r="B98" s="320">
        <v>75</v>
      </c>
      <c r="C98" s="145" t="s">
        <v>818</v>
      </c>
      <c r="D98" s="327">
        <v>17</v>
      </c>
      <c r="E98" s="327"/>
      <c r="F98" s="145" t="s">
        <v>819</v>
      </c>
    </row>
    <row r="99" spans="2:6">
      <c r="B99" s="433" t="s">
        <v>820</v>
      </c>
      <c r="C99" s="328"/>
      <c r="D99" s="335"/>
      <c r="E99" s="335"/>
      <c r="F99" s="365"/>
    </row>
    <row r="100" spans="2:6" ht="24">
      <c r="B100" s="320">
        <v>76</v>
      </c>
      <c r="C100" s="145" t="s">
        <v>821</v>
      </c>
      <c r="D100" s="434"/>
      <c r="E100" s="145"/>
      <c r="F100" s="331">
        <v>62</v>
      </c>
    </row>
    <row r="101" spans="2:6">
      <c r="B101" s="320">
        <v>77</v>
      </c>
      <c r="C101" s="145" t="s">
        <v>822</v>
      </c>
      <c r="D101" s="434"/>
      <c r="E101" s="145"/>
      <c r="F101" s="331">
        <v>62</v>
      </c>
    </row>
    <row r="102" spans="2:6" ht="24">
      <c r="B102" s="320">
        <v>78</v>
      </c>
      <c r="C102" s="145" t="s">
        <v>823</v>
      </c>
      <c r="D102" s="327"/>
      <c r="E102" s="327"/>
      <c r="F102" s="331">
        <v>62</v>
      </c>
    </row>
    <row r="103" spans="2:6">
      <c r="B103" s="320">
        <v>79</v>
      </c>
      <c r="C103" s="145" t="s">
        <v>824</v>
      </c>
      <c r="D103" s="327"/>
      <c r="E103" s="327"/>
      <c r="F103" s="331">
        <v>62</v>
      </c>
    </row>
    <row r="104" spans="2:6">
      <c r="B104" s="433" t="s">
        <v>825</v>
      </c>
      <c r="C104" s="328"/>
      <c r="D104" s="335"/>
      <c r="E104" s="335"/>
      <c r="F104" s="365"/>
    </row>
    <row r="105" spans="2:6">
      <c r="B105" s="320">
        <v>80</v>
      </c>
      <c r="C105" s="145" t="s">
        <v>826</v>
      </c>
      <c r="D105" s="434"/>
      <c r="E105" s="145"/>
      <c r="F105" s="145" t="s">
        <v>827</v>
      </c>
    </row>
    <row r="106" spans="2:6" ht="24">
      <c r="B106" s="320">
        <v>81</v>
      </c>
      <c r="C106" s="297" t="s">
        <v>828</v>
      </c>
      <c r="D106" s="434"/>
      <c r="E106" s="145"/>
      <c r="F106" s="145" t="s">
        <v>827</v>
      </c>
    </row>
    <row r="107" spans="2:6">
      <c r="B107" s="320">
        <v>82</v>
      </c>
      <c r="C107" s="145" t="s">
        <v>829</v>
      </c>
      <c r="D107" s="327">
        <v>336</v>
      </c>
      <c r="E107" s="327"/>
      <c r="F107" s="145" t="s">
        <v>830</v>
      </c>
    </row>
    <row r="108" spans="2:6">
      <c r="B108" s="320">
        <v>83</v>
      </c>
      <c r="C108" s="145" t="s">
        <v>831</v>
      </c>
      <c r="D108" s="434"/>
      <c r="E108" s="145"/>
      <c r="F108" s="145" t="s">
        <v>830</v>
      </c>
    </row>
    <row r="109" spans="2:6">
      <c r="B109" s="320">
        <v>84</v>
      </c>
      <c r="C109" s="145" t="s">
        <v>832</v>
      </c>
      <c r="D109" s="327"/>
      <c r="E109" s="327"/>
      <c r="F109" s="145" t="s">
        <v>833</v>
      </c>
    </row>
    <row r="110" spans="2:6" ht="12.75" thickBot="1">
      <c r="B110" s="321">
        <v>85</v>
      </c>
      <c r="C110" s="338" t="s">
        <v>834</v>
      </c>
      <c r="D110" s="339"/>
      <c r="E110" s="339"/>
      <c r="F110" s="338" t="s">
        <v>833</v>
      </c>
    </row>
    <row r="111" spans="2:6" ht="12.75" customHeight="1">
      <c r="B111" s="482"/>
      <c r="C111" s="482"/>
      <c r="D111" s="482"/>
      <c r="E111" s="482"/>
      <c r="F111" s="482"/>
    </row>
  </sheetData>
  <mergeCells count="1">
    <mergeCell ref="B111:F111"/>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2.75"/>
  <cols>
    <col min="1" max="1" width="3.7109375" style="1" customWidth="1"/>
    <col min="2" max="2" width="9.140625" style="1"/>
    <col min="3" max="3" width="63.28515625" style="1" customWidth="1"/>
    <col min="4" max="4" width="41.42578125" style="1" customWidth="1"/>
    <col min="5" max="7" width="31" style="1" customWidth="1"/>
    <col min="8" max="16384" width="9.140625" style="1"/>
  </cols>
  <sheetData>
    <row r="1" spans="1:11" ht="21" customHeight="1"/>
    <row r="2" spans="1:11" ht="48" customHeight="1">
      <c r="A2" s="52"/>
      <c r="B2" s="444" t="s">
        <v>554</v>
      </c>
      <c r="C2" s="444"/>
      <c r="D2" s="444"/>
      <c r="E2" s="444"/>
      <c r="F2" s="444"/>
      <c r="G2" s="444"/>
      <c r="H2" s="444"/>
      <c r="I2" s="444"/>
      <c r="J2" s="444"/>
      <c r="K2" s="444"/>
    </row>
    <row r="3" spans="1:11" ht="47.25" customHeight="1">
      <c r="A3" s="163"/>
      <c r="B3" s="27" t="s">
        <v>556</v>
      </c>
      <c r="C3" s="19"/>
      <c r="D3" s="20"/>
      <c r="E3" s="189"/>
      <c r="F3" s="20"/>
      <c r="G3" s="20"/>
      <c r="H3" s="164"/>
      <c r="I3" s="164"/>
      <c r="J3" s="164"/>
      <c r="K3" s="164"/>
    </row>
    <row r="4" spans="1:11" s="55" customFormat="1">
      <c r="A4" s="134"/>
      <c r="B4" s="134">
        <v>1</v>
      </c>
      <c r="C4" s="297" t="s">
        <v>561</v>
      </c>
      <c r="D4" s="301" t="s">
        <v>603</v>
      </c>
      <c r="E4" s="301" t="s">
        <v>603</v>
      </c>
      <c r="F4" s="301" t="s">
        <v>603</v>
      </c>
      <c r="G4" s="301" t="s">
        <v>603</v>
      </c>
      <c r="H4" s="74"/>
      <c r="I4" s="74"/>
      <c r="J4" s="74"/>
      <c r="K4" s="74"/>
    </row>
    <row r="5" spans="1:11" s="55" customFormat="1">
      <c r="A5" s="134"/>
      <c r="B5" s="134">
        <v>2</v>
      </c>
      <c r="C5" s="297" t="s">
        <v>562</v>
      </c>
      <c r="D5" s="297" t="s">
        <v>604</v>
      </c>
      <c r="E5" s="297" t="s">
        <v>605</v>
      </c>
      <c r="F5" s="297" t="s">
        <v>606</v>
      </c>
      <c r="G5" s="297" t="s">
        <v>607</v>
      </c>
      <c r="H5" s="73"/>
      <c r="I5" s="73"/>
      <c r="J5" s="73"/>
      <c r="K5" s="188"/>
    </row>
    <row r="6" spans="1:11" s="55" customFormat="1">
      <c r="A6" s="134"/>
      <c r="B6" s="134">
        <v>3</v>
      </c>
      <c r="C6" s="297" t="s">
        <v>563</v>
      </c>
      <c r="D6" s="302" t="s">
        <v>608</v>
      </c>
      <c r="E6" s="302" t="s">
        <v>608</v>
      </c>
      <c r="F6" s="302" t="s">
        <v>608</v>
      </c>
      <c r="G6" s="302" t="s">
        <v>608</v>
      </c>
      <c r="H6" s="74"/>
      <c r="I6" s="74"/>
      <c r="J6" s="74"/>
      <c r="K6" s="174"/>
    </row>
    <row r="7" spans="1:11" s="55" customFormat="1">
      <c r="A7" s="134"/>
      <c r="C7" s="298" t="s">
        <v>564</v>
      </c>
      <c r="D7" s="318"/>
      <c r="E7" s="318"/>
      <c r="F7" s="318"/>
      <c r="G7" s="318"/>
      <c r="H7" s="36"/>
      <c r="I7" s="36"/>
      <c r="J7" s="36"/>
      <c r="K7" s="174"/>
    </row>
    <row r="8" spans="1:11" s="55" customFormat="1">
      <c r="B8" s="134">
        <v>4</v>
      </c>
      <c r="C8" s="297" t="s">
        <v>565</v>
      </c>
      <c r="D8" s="301" t="s">
        <v>609</v>
      </c>
      <c r="E8" s="301" t="s">
        <v>610</v>
      </c>
      <c r="F8" s="301" t="s">
        <v>610</v>
      </c>
      <c r="G8" s="301" t="s">
        <v>611</v>
      </c>
    </row>
    <row r="9" spans="1:11" s="55" customFormat="1">
      <c r="B9" s="134">
        <v>5</v>
      </c>
      <c r="C9" s="297" t="s">
        <v>566</v>
      </c>
      <c r="D9" s="301" t="s">
        <v>610</v>
      </c>
      <c r="E9" s="301" t="s">
        <v>610</v>
      </c>
      <c r="F9" s="301" t="s">
        <v>610</v>
      </c>
      <c r="G9" s="301" t="s">
        <v>611</v>
      </c>
    </row>
    <row r="10" spans="1:11" s="55" customFormat="1">
      <c r="B10" s="134">
        <v>6</v>
      </c>
      <c r="C10" s="297" t="s">
        <v>567</v>
      </c>
      <c r="D10" s="301" t="s">
        <v>612</v>
      </c>
      <c r="E10" s="301" t="s">
        <v>612</v>
      </c>
      <c r="F10" s="301" t="s">
        <v>612</v>
      </c>
      <c r="G10" s="301" t="s">
        <v>612</v>
      </c>
    </row>
    <row r="11" spans="1:11" s="55" customFormat="1" ht="36">
      <c r="B11" s="134">
        <v>7</v>
      </c>
      <c r="C11" s="297" t="s">
        <v>568</v>
      </c>
      <c r="D11" s="301" t="s">
        <v>613</v>
      </c>
      <c r="E11" s="301" t="s">
        <v>614</v>
      </c>
      <c r="F11" s="301" t="s">
        <v>614</v>
      </c>
      <c r="G11" s="301" t="s">
        <v>615</v>
      </c>
    </row>
    <row r="12" spans="1:11">
      <c r="A12" s="55"/>
      <c r="B12" s="320">
        <v>8</v>
      </c>
      <c r="C12" s="297" t="s">
        <v>569</v>
      </c>
      <c r="D12" s="306" t="s">
        <v>616</v>
      </c>
      <c r="E12" s="306" t="s">
        <v>617</v>
      </c>
      <c r="F12" s="306" t="s">
        <v>618</v>
      </c>
      <c r="G12" s="306" t="s">
        <v>619</v>
      </c>
      <c r="H12" s="55"/>
      <c r="I12" s="55"/>
      <c r="J12" s="55"/>
      <c r="K12" s="55"/>
    </row>
    <row r="13" spans="1:11">
      <c r="A13" s="55"/>
      <c r="B13" s="134">
        <v>9</v>
      </c>
      <c r="C13" s="297" t="s">
        <v>570</v>
      </c>
      <c r="D13" s="306" t="s">
        <v>620</v>
      </c>
      <c r="E13" s="306" t="s">
        <v>621</v>
      </c>
      <c r="F13" s="306" t="s">
        <v>620</v>
      </c>
      <c r="G13" s="306" t="s">
        <v>621</v>
      </c>
      <c r="H13" s="55"/>
      <c r="I13" s="55"/>
      <c r="J13" s="55"/>
      <c r="K13" s="55"/>
    </row>
    <row r="14" spans="1:11" s="55" customFormat="1">
      <c r="A14" s="173"/>
      <c r="B14" s="134" t="s">
        <v>557</v>
      </c>
      <c r="C14" s="297" t="s">
        <v>571</v>
      </c>
      <c r="D14" s="304">
        <v>1</v>
      </c>
      <c r="E14" s="307">
        <v>0.99582000000000004</v>
      </c>
      <c r="F14" s="304">
        <v>1</v>
      </c>
      <c r="G14" s="304">
        <v>1</v>
      </c>
      <c r="I14" s="173"/>
      <c r="J14" s="173"/>
      <c r="K14" s="173"/>
    </row>
    <row r="15" spans="1:11">
      <c r="B15" s="134" t="s">
        <v>558</v>
      </c>
      <c r="C15" s="297" t="s">
        <v>572</v>
      </c>
      <c r="D15" s="304">
        <v>1</v>
      </c>
      <c r="E15" s="304">
        <v>1</v>
      </c>
      <c r="F15" s="304">
        <v>1</v>
      </c>
      <c r="G15" s="304">
        <v>1</v>
      </c>
      <c r="H15" s="55"/>
    </row>
    <row r="16" spans="1:11">
      <c r="B16" s="134">
        <v>10</v>
      </c>
      <c r="C16" s="297" t="s">
        <v>573</v>
      </c>
      <c r="D16" s="300" t="s">
        <v>622</v>
      </c>
      <c r="E16" s="300" t="s">
        <v>622</v>
      </c>
      <c r="F16" s="300" t="s">
        <v>622</v>
      </c>
      <c r="G16" s="300" t="s">
        <v>623</v>
      </c>
      <c r="H16" s="55"/>
    </row>
    <row r="17" spans="2:7">
      <c r="B17" s="134">
        <v>11</v>
      </c>
      <c r="C17" s="297" t="s">
        <v>574</v>
      </c>
      <c r="D17" s="308" t="s">
        <v>624</v>
      </c>
      <c r="E17" s="308" t="s">
        <v>625</v>
      </c>
      <c r="F17" s="308" t="s">
        <v>626</v>
      </c>
      <c r="G17" s="308" t="s">
        <v>627</v>
      </c>
    </row>
    <row r="18" spans="2:7">
      <c r="B18" s="134">
        <v>12</v>
      </c>
      <c r="C18" s="297" t="s">
        <v>575</v>
      </c>
      <c r="D18" s="299" t="s">
        <v>628</v>
      </c>
      <c r="E18" s="299" t="s">
        <v>629</v>
      </c>
      <c r="F18" s="299" t="s">
        <v>629</v>
      </c>
      <c r="G18" s="299" t="s">
        <v>630</v>
      </c>
    </row>
    <row r="19" spans="2:7">
      <c r="B19" s="134">
        <v>13</v>
      </c>
      <c r="C19" s="297" t="s">
        <v>576</v>
      </c>
      <c r="D19" s="308" t="s">
        <v>631</v>
      </c>
      <c r="E19" s="308" t="s">
        <v>632</v>
      </c>
      <c r="F19" s="308" t="s">
        <v>633</v>
      </c>
      <c r="G19" s="308" t="s">
        <v>631</v>
      </c>
    </row>
    <row r="20" spans="2:7">
      <c r="B20" s="134">
        <v>14</v>
      </c>
      <c r="C20" s="297" t="s">
        <v>577</v>
      </c>
      <c r="D20" s="300" t="s">
        <v>634</v>
      </c>
      <c r="E20" s="300" t="s">
        <v>634</v>
      </c>
      <c r="F20" s="300" t="s">
        <v>634</v>
      </c>
      <c r="G20" s="300" t="s">
        <v>634</v>
      </c>
    </row>
    <row r="21" spans="2:7" ht="36">
      <c r="B21" s="134">
        <v>15</v>
      </c>
      <c r="C21" s="297" t="s">
        <v>578</v>
      </c>
      <c r="D21" s="309" t="s">
        <v>635</v>
      </c>
      <c r="E21" s="309" t="s">
        <v>636</v>
      </c>
      <c r="F21" s="309" t="s">
        <v>637</v>
      </c>
      <c r="G21" s="309" t="s">
        <v>638</v>
      </c>
    </row>
    <row r="22" spans="2:7">
      <c r="B22" s="320">
        <v>16</v>
      </c>
      <c r="C22" s="297" t="s">
        <v>579</v>
      </c>
      <c r="D22" s="305" t="s">
        <v>639</v>
      </c>
      <c r="E22" s="305" t="s">
        <v>640</v>
      </c>
      <c r="F22" s="305" t="s">
        <v>639</v>
      </c>
      <c r="G22" s="305" t="s">
        <v>639</v>
      </c>
    </row>
    <row r="23" spans="2:7">
      <c r="C23" s="298" t="s">
        <v>580</v>
      </c>
      <c r="D23" s="319"/>
      <c r="E23" s="319"/>
      <c r="F23" s="319"/>
      <c r="G23" s="319"/>
    </row>
    <row r="24" spans="2:7">
      <c r="B24" s="134">
        <v>17</v>
      </c>
      <c r="C24" s="297" t="s">
        <v>581</v>
      </c>
      <c r="D24" s="299" t="s">
        <v>641</v>
      </c>
      <c r="E24" s="299" t="s">
        <v>642</v>
      </c>
      <c r="F24" s="299" t="s">
        <v>643</v>
      </c>
      <c r="G24" s="299" t="s">
        <v>642</v>
      </c>
    </row>
    <row r="25" spans="2:7" ht="36">
      <c r="B25" s="134">
        <v>18</v>
      </c>
      <c r="C25" s="297" t="s">
        <v>582</v>
      </c>
      <c r="D25" s="299" t="s">
        <v>644</v>
      </c>
      <c r="E25" s="299" t="s">
        <v>645</v>
      </c>
      <c r="F25" s="299" t="s">
        <v>646</v>
      </c>
      <c r="G25" s="299" t="s">
        <v>647</v>
      </c>
    </row>
    <row r="26" spans="2:7">
      <c r="B26" s="134">
        <v>19</v>
      </c>
      <c r="C26" s="297" t="s">
        <v>583</v>
      </c>
      <c r="D26" s="300" t="s">
        <v>634</v>
      </c>
      <c r="E26" s="300" t="s">
        <v>648</v>
      </c>
      <c r="F26" s="300" t="s">
        <v>648</v>
      </c>
      <c r="G26" s="300" t="s">
        <v>648</v>
      </c>
    </row>
    <row r="27" spans="2:7">
      <c r="B27" s="320" t="s">
        <v>559</v>
      </c>
      <c r="C27" s="297" t="s">
        <v>584</v>
      </c>
      <c r="D27" s="300" t="s">
        <v>649</v>
      </c>
      <c r="E27" s="300" t="s">
        <v>650</v>
      </c>
      <c r="F27" s="300" t="s">
        <v>650</v>
      </c>
      <c r="G27" s="300" t="s">
        <v>651</v>
      </c>
    </row>
    <row r="28" spans="2:7">
      <c r="B28" s="134" t="s">
        <v>560</v>
      </c>
      <c r="C28" s="297" t="s">
        <v>585</v>
      </c>
      <c r="D28" s="300" t="s">
        <v>649</v>
      </c>
      <c r="E28" s="300" t="s">
        <v>650</v>
      </c>
      <c r="F28" s="300" t="s">
        <v>650</v>
      </c>
      <c r="G28" s="300" t="s">
        <v>651</v>
      </c>
    </row>
    <row r="29" spans="2:7">
      <c r="B29" s="134">
        <v>21</v>
      </c>
      <c r="C29" s="297" t="s">
        <v>586</v>
      </c>
      <c r="D29" s="300" t="s">
        <v>648</v>
      </c>
      <c r="E29" s="300" t="s">
        <v>648</v>
      </c>
      <c r="F29" s="300" t="s">
        <v>648</v>
      </c>
      <c r="G29" s="300" t="s">
        <v>648</v>
      </c>
    </row>
    <row r="30" spans="2:7">
      <c r="B30" s="134">
        <v>22</v>
      </c>
      <c r="C30" s="297" t="s">
        <v>587</v>
      </c>
      <c r="D30" s="300" t="s">
        <v>652</v>
      </c>
      <c r="E30" s="300" t="s">
        <v>652</v>
      </c>
      <c r="F30" s="300" t="s">
        <v>652</v>
      </c>
      <c r="G30" s="300" t="s">
        <v>652</v>
      </c>
    </row>
    <row r="31" spans="2:7">
      <c r="B31" s="134">
        <v>23</v>
      </c>
      <c r="C31" s="297" t="s">
        <v>588</v>
      </c>
      <c r="D31" s="300" t="s">
        <v>653</v>
      </c>
      <c r="E31" s="300" t="s">
        <v>653</v>
      </c>
      <c r="F31" s="300" t="s">
        <v>653</v>
      </c>
      <c r="G31" s="300" t="s">
        <v>653</v>
      </c>
    </row>
    <row r="32" spans="2:7">
      <c r="B32" s="134">
        <v>24</v>
      </c>
      <c r="C32" s="297" t="s">
        <v>589</v>
      </c>
      <c r="D32" s="305" t="s">
        <v>640</v>
      </c>
      <c r="E32" s="305" t="s">
        <v>640</v>
      </c>
      <c r="F32" s="305" t="s">
        <v>640</v>
      </c>
      <c r="G32" s="305" t="s">
        <v>640</v>
      </c>
    </row>
    <row r="33" spans="2:7">
      <c r="B33" s="134">
        <v>25</v>
      </c>
      <c r="C33" s="297" t="s">
        <v>590</v>
      </c>
      <c r="D33" s="305" t="s">
        <v>640</v>
      </c>
      <c r="E33" s="305" t="s">
        <v>640</v>
      </c>
      <c r="F33" s="305" t="s">
        <v>640</v>
      </c>
      <c r="G33" s="305" t="s">
        <v>640</v>
      </c>
    </row>
    <row r="34" spans="2:7">
      <c r="B34" s="134">
        <v>26</v>
      </c>
      <c r="C34" s="297" t="s">
        <v>591</v>
      </c>
      <c r="D34" s="305" t="s">
        <v>640</v>
      </c>
      <c r="E34" s="305" t="s">
        <v>640</v>
      </c>
      <c r="F34" s="305" t="s">
        <v>640</v>
      </c>
      <c r="G34" s="305" t="s">
        <v>640</v>
      </c>
    </row>
    <row r="35" spans="2:7">
      <c r="B35" s="134">
        <v>27</v>
      </c>
      <c r="C35" s="297" t="s">
        <v>592</v>
      </c>
      <c r="D35" s="305" t="s">
        <v>640</v>
      </c>
      <c r="E35" s="305" t="s">
        <v>640</v>
      </c>
      <c r="F35" s="305" t="s">
        <v>640</v>
      </c>
      <c r="G35" s="305" t="s">
        <v>640</v>
      </c>
    </row>
    <row r="36" spans="2:7">
      <c r="B36" s="134">
        <v>28</v>
      </c>
      <c r="C36" s="297" t="s">
        <v>593</v>
      </c>
      <c r="D36" s="305" t="s">
        <v>640</v>
      </c>
      <c r="E36" s="305" t="s">
        <v>640</v>
      </c>
      <c r="F36" s="305" t="s">
        <v>640</v>
      </c>
      <c r="G36" s="305" t="s">
        <v>640</v>
      </c>
    </row>
    <row r="37" spans="2:7">
      <c r="B37" s="134">
        <v>29</v>
      </c>
      <c r="C37" s="297" t="s">
        <v>594</v>
      </c>
      <c r="D37" s="305" t="s">
        <v>640</v>
      </c>
      <c r="E37" s="305" t="s">
        <v>640</v>
      </c>
      <c r="F37" s="305" t="s">
        <v>640</v>
      </c>
      <c r="G37" s="305" t="s">
        <v>640</v>
      </c>
    </row>
    <row r="38" spans="2:7">
      <c r="B38" s="134">
        <v>30</v>
      </c>
      <c r="C38" s="297" t="s">
        <v>595</v>
      </c>
      <c r="D38" s="300" t="s">
        <v>634</v>
      </c>
      <c r="E38" s="300" t="s">
        <v>648</v>
      </c>
      <c r="F38" s="300" t="s">
        <v>648</v>
      </c>
      <c r="G38" s="300" t="s">
        <v>634</v>
      </c>
    </row>
    <row r="39" spans="2:7" ht="84">
      <c r="B39" s="320">
        <v>31</v>
      </c>
      <c r="C39" s="297" t="s">
        <v>596</v>
      </c>
      <c r="D39" s="310" t="s">
        <v>654</v>
      </c>
      <c r="E39" s="310" t="s">
        <v>655</v>
      </c>
      <c r="F39" s="310" t="s">
        <v>655</v>
      </c>
      <c r="G39" s="310" t="s">
        <v>656</v>
      </c>
    </row>
    <row r="40" spans="2:7">
      <c r="B40" s="320">
        <v>32</v>
      </c>
      <c r="C40" s="297" t="s">
        <v>597</v>
      </c>
      <c r="D40" s="300" t="s">
        <v>657</v>
      </c>
      <c r="E40" s="305" t="s">
        <v>640</v>
      </c>
      <c r="F40" s="305" t="s">
        <v>640</v>
      </c>
      <c r="G40" s="305" t="s">
        <v>658</v>
      </c>
    </row>
    <row r="41" spans="2:7">
      <c r="B41" s="134">
        <v>33</v>
      </c>
      <c r="C41" s="297" t="s">
        <v>598</v>
      </c>
      <c r="D41" s="300" t="s">
        <v>659</v>
      </c>
      <c r="E41" s="305" t="s">
        <v>640</v>
      </c>
      <c r="F41" s="305" t="s">
        <v>640</v>
      </c>
      <c r="G41" s="305" t="s">
        <v>660</v>
      </c>
    </row>
    <row r="42" spans="2:7">
      <c r="B42" s="134">
        <v>34</v>
      </c>
      <c r="C42" s="297" t="s">
        <v>599</v>
      </c>
      <c r="D42" s="305" t="s">
        <v>640</v>
      </c>
      <c r="E42" s="305" t="s">
        <v>640</v>
      </c>
      <c r="F42" s="305" t="s">
        <v>640</v>
      </c>
      <c r="G42" s="305" t="s">
        <v>661</v>
      </c>
    </row>
    <row r="43" spans="2:7">
      <c r="B43" s="134">
        <v>35</v>
      </c>
      <c r="C43" s="297" t="s">
        <v>600</v>
      </c>
      <c r="D43" s="299" t="s">
        <v>662</v>
      </c>
      <c r="E43" s="299" t="s">
        <v>663</v>
      </c>
      <c r="F43" s="299" t="s">
        <v>664</v>
      </c>
      <c r="G43" s="299" t="s">
        <v>665</v>
      </c>
    </row>
    <row r="44" spans="2:7" ht="36">
      <c r="B44" s="134">
        <v>36</v>
      </c>
      <c r="C44" s="297" t="s">
        <v>601</v>
      </c>
      <c r="D44" s="299" t="s">
        <v>666</v>
      </c>
      <c r="E44" s="299" t="s">
        <v>648</v>
      </c>
      <c r="F44" s="299" t="s">
        <v>648</v>
      </c>
      <c r="G44" s="299" t="s">
        <v>648</v>
      </c>
    </row>
    <row r="45" spans="2:7" ht="24.75" thickBot="1">
      <c r="B45" s="321">
        <v>37</v>
      </c>
      <c r="C45" s="322" t="s">
        <v>602</v>
      </c>
      <c r="D45" s="323" t="s">
        <v>667</v>
      </c>
      <c r="E45" s="323"/>
      <c r="F45" s="323"/>
      <c r="G45" s="323"/>
    </row>
    <row r="46" spans="2:7">
      <c r="B46" s="134"/>
    </row>
    <row r="47" spans="2:7">
      <c r="B47" s="134"/>
    </row>
  </sheetData>
  <mergeCells count="1">
    <mergeCell ref="B2:K2"/>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D34" sqref="D34"/>
    </sheetView>
  </sheetViews>
  <sheetFormatPr defaultColWidth="10" defaultRowHeight="12.75"/>
  <cols>
    <col min="1" max="1" width="3.7109375" style="55" customWidth="1"/>
    <col min="2" max="2" width="6.7109375" style="296" customWidth="1"/>
    <col min="3" max="3" width="110" style="296" customWidth="1"/>
    <col min="4" max="4" width="16.85546875" style="296" customWidth="1"/>
    <col min="5" max="7" width="16.85546875" style="359" customWidth="1"/>
    <col min="8" max="8" width="7.5703125" style="358" customWidth="1"/>
    <col min="9" max="9" width="10.28515625" style="296" customWidth="1"/>
    <col min="10" max="16" width="10" style="55"/>
    <col min="17" max="16384" width="10" style="296"/>
  </cols>
  <sheetData>
    <row r="1" spans="2:9" s="55" customFormat="1" ht="21" customHeight="1">
      <c r="E1" s="340"/>
      <c r="F1" s="340"/>
      <c r="G1" s="340"/>
      <c r="H1" s="340"/>
    </row>
    <row r="2" spans="2:9" s="55" customFormat="1" ht="48" customHeight="1">
      <c r="B2" s="341" t="s">
        <v>835</v>
      </c>
      <c r="C2" s="342"/>
      <c r="E2" s="340"/>
      <c r="F2" s="340"/>
      <c r="G2" s="340"/>
      <c r="H2" s="340"/>
    </row>
    <row r="3" spans="2:9" ht="18">
      <c r="B3" s="343"/>
      <c r="C3" s="343"/>
      <c r="D3" s="343"/>
      <c r="E3" s="343"/>
      <c r="F3" s="343"/>
      <c r="G3" s="343"/>
      <c r="H3" s="55"/>
      <c r="I3" s="394"/>
    </row>
    <row r="4" spans="2:9" ht="15">
      <c r="B4" s="167" t="s">
        <v>836</v>
      </c>
      <c r="C4" s="344"/>
      <c r="D4" s="344"/>
      <c r="E4" s="344"/>
      <c r="F4" s="344"/>
      <c r="G4" s="344"/>
      <c r="H4" s="345"/>
      <c r="I4" s="55"/>
    </row>
    <row r="5" spans="2:9" ht="15">
      <c r="B5" s="483"/>
      <c r="C5" s="483"/>
      <c r="D5" s="393" t="s">
        <v>545</v>
      </c>
      <c r="E5" s="393" t="s">
        <v>837</v>
      </c>
      <c r="F5" s="393" t="s">
        <v>838</v>
      </c>
      <c r="G5" s="393" t="s">
        <v>839</v>
      </c>
      <c r="H5" s="346"/>
      <c r="I5" s="55"/>
    </row>
    <row r="6" spans="2:9" s="173" customFormat="1" ht="12.75" customHeight="1">
      <c r="B6" s="347" t="s">
        <v>840</v>
      </c>
      <c r="C6" s="347"/>
      <c r="D6" s="360"/>
      <c r="E6" s="360"/>
      <c r="F6" s="360"/>
      <c r="G6" s="360"/>
    </row>
    <row r="7" spans="2:9" s="55" customFormat="1" ht="12.75" customHeight="1">
      <c r="B7" s="348">
        <v>1</v>
      </c>
      <c r="C7" s="348" t="s">
        <v>841</v>
      </c>
      <c r="D7" s="349">
        <v>9579.2258031800047</v>
      </c>
      <c r="E7" s="349">
        <v>8959.3149152800015</v>
      </c>
      <c r="F7" s="349">
        <v>8954.0961443300021</v>
      </c>
      <c r="G7" s="349">
        <v>9542.8450463400004</v>
      </c>
      <c r="H7" s="350"/>
    </row>
    <row r="8" spans="2:9" s="55" customFormat="1" ht="12.75" customHeight="1">
      <c r="B8" s="348">
        <v>2</v>
      </c>
      <c r="C8" s="348" t="s">
        <v>842</v>
      </c>
      <c r="D8" s="349">
        <v>9419.2468781800053</v>
      </c>
      <c r="E8" s="349">
        <v>8778.5203782800018</v>
      </c>
      <c r="F8" s="349">
        <v>8786.8828293300012</v>
      </c>
      <c r="G8" s="349">
        <v>9380.1574023400008</v>
      </c>
      <c r="H8" s="350"/>
    </row>
    <row r="9" spans="2:9" s="55" customFormat="1" ht="12.75" customHeight="1">
      <c r="B9" s="348">
        <v>3</v>
      </c>
      <c r="C9" s="348" t="s">
        <v>843</v>
      </c>
      <c r="D9" s="349">
        <v>10549.597803180004</v>
      </c>
      <c r="E9" s="349">
        <v>9928.633915280001</v>
      </c>
      <c r="F9" s="349">
        <v>9922.908144330002</v>
      </c>
      <c r="G9" s="349">
        <v>9766.3795463400002</v>
      </c>
      <c r="H9" s="350"/>
    </row>
    <row r="10" spans="2:9" s="55" customFormat="1" ht="12.75" customHeight="1">
      <c r="B10" s="348">
        <v>4</v>
      </c>
      <c r="C10" s="348" t="s">
        <v>844</v>
      </c>
      <c r="D10" s="349">
        <v>10389.618878180005</v>
      </c>
      <c r="E10" s="349">
        <v>9747.8393782800013</v>
      </c>
      <c r="F10" s="349">
        <v>9755.6948293300011</v>
      </c>
      <c r="G10" s="349">
        <v>9603.6919023400005</v>
      </c>
      <c r="H10" s="350"/>
    </row>
    <row r="11" spans="2:9" s="55" customFormat="1" ht="12.75" customHeight="1">
      <c r="B11" s="348">
        <v>5</v>
      </c>
      <c r="C11" s="348" t="s">
        <v>845</v>
      </c>
      <c r="D11" s="349">
        <v>12390.061782400004</v>
      </c>
      <c r="E11" s="349">
        <v>11768.333421901352</v>
      </c>
      <c r="F11" s="349">
        <v>11765.090961910002</v>
      </c>
      <c r="G11" s="349">
        <v>11612.763513899999</v>
      </c>
      <c r="H11" s="350"/>
    </row>
    <row r="12" spans="2:9" s="55" customFormat="1" ht="12.75" customHeight="1">
      <c r="B12" s="348">
        <v>6</v>
      </c>
      <c r="C12" s="348" t="s">
        <v>846</v>
      </c>
      <c r="D12" s="349">
        <v>12230.082857400004</v>
      </c>
      <c r="E12" s="349">
        <v>11587.538884901353</v>
      </c>
      <c r="F12" s="349">
        <v>11597.877646910001</v>
      </c>
      <c r="G12" s="349">
        <v>11450.0758699</v>
      </c>
      <c r="H12" s="350"/>
    </row>
    <row r="13" spans="2:9" s="173" customFormat="1" ht="12.75" customHeight="1">
      <c r="B13" s="347" t="s">
        <v>847</v>
      </c>
      <c r="C13" s="347"/>
      <c r="D13" s="361"/>
      <c r="E13" s="361"/>
      <c r="F13" s="361"/>
      <c r="G13" s="361"/>
    </row>
    <row r="14" spans="2:9" s="55" customFormat="1" ht="12.75" customHeight="1">
      <c r="B14" s="348">
        <v>7</v>
      </c>
      <c r="C14" s="348" t="s">
        <v>795</v>
      </c>
      <c r="D14" s="349">
        <v>55402.008591338803</v>
      </c>
      <c r="E14" s="349">
        <v>55586.606852930454</v>
      </c>
      <c r="F14" s="349">
        <v>57729.427014668356</v>
      </c>
      <c r="G14" s="349">
        <v>57516.824230843849</v>
      </c>
      <c r="H14" s="350"/>
    </row>
    <row r="15" spans="2:9" s="55" customFormat="1" ht="12.75" customHeight="1">
      <c r="B15" s="348">
        <v>8</v>
      </c>
      <c r="C15" s="348" t="s">
        <v>848</v>
      </c>
      <c r="D15" s="351">
        <v>55389.192433264863</v>
      </c>
      <c r="E15" s="349">
        <v>55574.266711956385</v>
      </c>
      <c r="F15" s="349">
        <v>57717.572383125735</v>
      </c>
      <c r="G15" s="349">
        <v>57504.969599301228</v>
      </c>
      <c r="H15" s="350"/>
    </row>
    <row r="16" spans="2:9" s="173" customFormat="1" ht="12.75" customHeight="1">
      <c r="B16" s="347" t="s">
        <v>849</v>
      </c>
      <c r="C16" s="347"/>
      <c r="D16" s="361"/>
      <c r="E16" s="361"/>
      <c r="F16" s="361"/>
      <c r="G16" s="361"/>
    </row>
    <row r="17" spans="2:8" s="55" customFormat="1" ht="12.75" customHeight="1">
      <c r="B17" s="348">
        <v>9</v>
      </c>
      <c r="C17" s="348" t="s">
        <v>850</v>
      </c>
      <c r="D17" s="352">
        <v>0.17290394422049096</v>
      </c>
      <c r="E17" s="352">
        <v>0.16117758256020764</v>
      </c>
      <c r="F17" s="352">
        <v>0.15510453866196997</v>
      </c>
      <c r="G17" s="352">
        <v>0.16591397689204432</v>
      </c>
      <c r="H17" s="353"/>
    </row>
    <row r="18" spans="2:8" s="55" customFormat="1" ht="12.75" customHeight="1">
      <c r="B18" s="348">
        <v>10</v>
      </c>
      <c r="C18" s="348" t="s">
        <v>851</v>
      </c>
      <c r="D18" s="352">
        <v>0.17005568170232296</v>
      </c>
      <c r="E18" s="352">
        <v>0.15796016569646198</v>
      </c>
      <c r="F18" s="352">
        <v>0.15223930020831797</v>
      </c>
      <c r="G18" s="352">
        <v>0.16311907418961549</v>
      </c>
      <c r="H18" s="353"/>
    </row>
    <row r="19" spans="2:8" s="55" customFormat="1" ht="12.75" customHeight="1">
      <c r="B19" s="348">
        <v>11</v>
      </c>
      <c r="C19" s="348" t="s">
        <v>852</v>
      </c>
      <c r="D19" s="352">
        <v>0.19041904926221864</v>
      </c>
      <c r="E19" s="352">
        <v>0.17861557805729919</v>
      </c>
      <c r="F19" s="352">
        <v>0.17188648246601704</v>
      </c>
      <c r="G19" s="352">
        <v>0.16980039626566695</v>
      </c>
      <c r="H19" s="353"/>
    </row>
    <row r="20" spans="2:8" s="55" customFormat="1" ht="12.75" customHeight="1">
      <c r="B20" s="348">
        <v>12</v>
      </c>
      <c r="C20" s="348" t="s">
        <v>853</v>
      </c>
      <c r="D20" s="352">
        <v>0.18757483945442674</v>
      </c>
      <c r="E20" s="352">
        <v>0.17540203326124729</v>
      </c>
      <c r="F20" s="352">
        <v>0.16902469086142938</v>
      </c>
      <c r="G20" s="352">
        <v>0.16700629474737955</v>
      </c>
      <c r="H20" s="353"/>
    </row>
    <row r="21" spans="2:8" s="55" customFormat="1" ht="12.75" customHeight="1">
      <c r="B21" s="348">
        <v>13</v>
      </c>
      <c r="C21" s="348" t="s">
        <v>854</v>
      </c>
      <c r="D21" s="352">
        <v>0.22363921629254768</v>
      </c>
      <c r="E21" s="352">
        <v>0.21171167099725463</v>
      </c>
      <c r="F21" s="352">
        <v>0.20379711994925281</v>
      </c>
      <c r="G21" s="352">
        <v>0.20190202900097817</v>
      </c>
      <c r="H21" s="353"/>
    </row>
    <row r="22" spans="2:8" s="55" customFormat="1" ht="12.75" customHeight="1">
      <c r="B22" s="348">
        <v>14</v>
      </c>
      <c r="C22" s="348" t="s">
        <v>855</v>
      </c>
      <c r="D22" s="352">
        <v>0.22080269309099068</v>
      </c>
      <c r="E22" s="352">
        <v>0.20850547511422909</v>
      </c>
      <c r="F22" s="352">
        <v>0.20094188248119646</v>
      </c>
      <c r="G22" s="352">
        <v>0.19911454522426417</v>
      </c>
      <c r="H22" s="353"/>
    </row>
    <row r="23" spans="2:8" s="173" customFormat="1" ht="12.75" customHeight="1">
      <c r="B23" s="347" t="s">
        <v>856</v>
      </c>
      <c r="C23" s="347"/>
      <c r="D23" s="362"/>
      <c r="E23" s="362"/>
      <c r="F23" s="362"/>
      <c r="G23" s="362"/>
    </row>
    <row r="24" spans="2:8" s="55" customFormat="1" ht="12.75" customHeight="1">
      <c r="B24" s="348">
        <v>15</v>
      </c>
      <c r="C24" s="348" t="s">
        <v>857</v>
      </c>
      <c r="D24" s="349">
        <v>154917.43774046999</v>
      </c>
      <c r="E24" s="349">
        <v>147362.23566181</v>
      </c>
      <c r="F24" s="349">
        <v>150847.78259491999</v>
      </c>
      <c r="G24" s="349">
        <v>145952.25875086</v>
      </c>
      <c r="H24" s="350"/>
    </row>
    <row r="25" spans="2:8" s="55" customFormat="1" ht="12.75" customHeight="1">
      <c r="B25" s="348">
        <v>16</v>
      </c>
      <c r="C25" s="348" t="s">
        <v>858</v>
      </c>
      <c r="D25" s="352">
        <v>6.8098194477328788E-2</v>
      </c>
      <c r="E25" s="352">
        <v>6.7400000000000002E-2</v>
      </c>
      <c r="F25" s="352">
        <v>6.5780934751799053E-2</v>
      </c>
      <c r="G25" s="352">
        <v>6.6914891414398575E-2</v>
      </c>
      <c r="H25" s="353"/>
    </row>
    <row r="26" spans="2:8" s="55" customFormat="1" ht="12.75" customHeight="1" thickBot="1">
      <c r="B26" s="363">
        <v>17</v>
      </c>
      <c r="C26" s="363" t="s">
        <v>859</v>
      </c>
      <c r="D26" s="364">
        <v>6.7065522317671683E-2</v>
      </c>
      <c r="E26" s="364">
        <v>6.6148829342212709E-2</v>
      </c>
      <c r="F26" s="364">
        <v>6.4672444377439173E-2</v>
      </c>
      <c r="G26" s="364">
        <v>6.5800227996015259E-2</v>
      </c>
      <c r="H26" s="353"/>
    </row>
    <row r="27" spans="2:8" s="55" customFormat="1">
      <c r="E27" s="340"/>
      <c r="F27" s="340"/>
      <c r="G27" s="340"/>
      <c r="H27" s="340"/>
    </row>
    <row r="28" spans="2:8" s="55" customFormat="1">
      <c r="D28" s="354" t="s">
        <v>41</v>
      </c>
      <c r="E28" s="354"/>
      <c r="F28" s="354"/>
      <c r="G28" s="354"/>
      <c r="H28" s="340"/>
    </row>
    <row r="29" spans="2:8" s="55" customFormat="1">
      <c r="D29" s="355"/>
      <c r="E29" s="354"/>
      <c r="F29" s="354"/>
      <c r="G29" s="354"/>
      <c r="H29" s="340"/>
    </row>
    <row r="30" spans="2:8" s="55" customFormat="1">
      <c r="D30" s="354"/>
      <c r="E30" s="354"/>
      <c r="F30" s="354"/>
      <c r="G30" s="354"/>
      <c r="H30" s="340"/>
    </row>
    <row r="31" spans="2:8" s="55" customFormat="1">
      <c r="D31" s="354"/>
      <c r="E31" s="354"/>
      <c r="F31" s="354"/>
      <c r="G31" s="354"/>
      <c r="H31" s="340"/>
    </row>
    <row r="32" spans="2:8" s="55" customFormat="1">
      <c r="D32" s="354"/>
      <c r="E32" s="354"/>
      <c r="F32" s="354"/>
      <c r="G32" s="354"/>
      <c r="H32" s="340"/>
    </row>
    <row r="33" spans="4:8" s="55" customFormat="1">
      <c r="D33" s="354"/>
      <c r="E33" s="354"/>
      <c r="F33" s="354"/>
      <c r="G33" s="354"/>
      <c r="H33" s="340"/>
    </row>
    <row r="34" spans="4:8" s="55" customFormat="1">
      <c r="D34" s="354"/>
      <c r="E34" s="354"/>
      <c r="F34" s="354"/>
      <c r="G34" s="354"/>
      <c r="H34" s="340"/>
    </row>
    <row r="35" spans="4:8" s="55" customFormat="1">
      <c r="D35" s="354"/>
      <c r="E35" s="354"/>
      <c r="F35" s="354"/>
      <c r="G35" s="354"/>
      <c r="H35" s="340"/>
    </row>
    <row r="36" spans="4:8" s="55" customFormat="1">
      <c r="D36" s="354"/>
      <c r="E36" s="354"/>
      <c r="F36" s="354"/>
      <c r="G36" s="354"/>
      <c r="H36" s="340"/>
    </row>
    <row r="37" spans="4:8" s="55" customFormat="1">
      <c r="E37" s="340"/>
      <c r="F37" s="340"/>
      <c r="G37" s="340"/>
      <c r="H37" s="340"/>
    </row>
    <row r="38" spans="4:8" s="55" customFormat="1">
      <c r="D38" s="356"/>
      <c r="E38" s="356"/>
      <c r="F38" s="356"/>
      <c r="G38" s="356"/>
      <c r="H38" s="340"/>
    </row>
    <row r="39" spans="4:8" s="55" customFormat="1">
      <c r="D39" s="356"/>
      <c r="E39" s="356"/>
      <c r="F39" s="356"/>
      <c r="G39" s="356"/>
      <c r="H39" s="340"/>
    </row>
    <row r="40" spans="4:8" s="55" customFormat="1">
      <c r="D40" s="356"/>
      <c r="E40" s="356"/>
      <c r="F40" s="356"/>
      <c r="G40" s="356"/>
      <c r="H40" s="340"/>
    </row>
    <row r="41" spans="4:8" s="55" customFormat="1">
      <c r="D41" s="356"/>
      <c r="E41" s="356"/>
      <c r="F41" s="356"/>
      <c r="G41" s="356"/>
      <c r="H41" s="340"/>
    </row>
    <row r="42" spans="4:8" s="55" customFormat="1">
      <c r="D42" s="356"/>
      <c r="E42" s="356"/>
      <c r="F42" s="356"/>
      <c r="G42" s="356"/>
      <c r="H42" s="340"/>
    </row>
    <row r="43" spans="4:8">
      <c r="D43" s="357"/>
      <c r="E43" s="357"/>
      <c r="F43" s="357"/>
      <c r="G43" s="357"/>
    </row>
    <row r="44" spans="4:8">
      <c r="D44" s="357"/>
      <c r="E44" s="357"/>
      <c r="F44" s="357"/>
      <c r="G44" s="357"/>
    </row>
    <row r="45" spans="4:8">
      <c r="D45" s="357"/>
      <c r="E45" s="357"/>
      <c r="F45" s="357"/>
      <c r="G45" s="357"/>
    </row>
    <row r="46" spans="4:8">
      <c r="D46" s="357"/>
      <c r="E46" s="357"/>
      <c r="F46" s="357"/>
      <c r="G46" s="357"/>
    </row>
    <row r="47" spans="4:8">
      <c r="D47" s="357"/>
      <c r="E47" s="357"/>
      <c r="F47" s="357"/>
      <c r="G47" s="357"/>
    </row>
    <row r="48" spans="4:8">
      <c r="D48" s="357"/>
      <c r="E48" s="357"/>
      <c r="F48" s="357"/>
      <c r="G48" s="357"/>
    </row>
  </sheetData>
  <mergeCells count="1">
    <mergeCell ref="B5:C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selection activeCell="D51" sqref="D51"/>
    </sheetView>
  </sheetViews>
  <sheetFormatPr defaultRowHeight="12.75"/>
  <cols>
    <col min="1" max="1" width="3.7109375" style="36" customWidth="1"/>
    <col min="2" max="2" width="16.5703125" style="36" customWidth="1"/>
    <col min="3" max="3" width="87.5703125" style="36" customWidth="1"/>
    <col min="4" max="4" width="21.5703125" style="36" customWidth="1"/>
    <col min="5" max="16384" width="9.140625" style="1"/>
  </cols>
  <sheetData>
    <row r="1" spans="1:4" ht="26.25">
      <c r="A1" s="395"/>
      <c r="B1" s="134"/>
      <c r="C1" s="395" t="s">
        <v>41</v>
      </c>
      <c r="D1" s="396"/>
    </row>
    <row r="2" spans="1:4" ht="26.25">
      <c r="A2" s="395"/>
      <c r="B2" s="324" t="s">
        <v>669</v>
      </c>
      <c r="C2" s="395"/>
      <c r="D2" s="396"/>
    </row>
    <row r="3" spans="1:4" ht="26.25" customHeight="1">
      <c r="A3" s="397" t="s">
        <v>860</v>
      </c>
      <c r="B3" s="326" t="s">
        <v>860</v>
      </c>
      <c r="C3" s="326"/>
      <c r="D3" s="326"/>
    </row>
    <row r="4" spans="1:4">
      <c r="A4" s="398"/>
      <c r="B4" s="415"/>
      <c r="C4" s="415"/>
      <c r="D4" s="436" t="s">
        <v>861</v>
      </c>
    </row>
    <row r="5" spans="1:4">
      <c r="A5" s="398"/>
      <c r="B5" s="419">
        <v>1</v>
      </c>
      <c r="C5" s="420" t="s">
        <v>862</v>
      </c>
      <c r="D5" s="421">
        <v>140514</v>
      </c>
    </row>
    <row r="6" spans="1:4" ht="24">
      <c r="A6" s="398"/>
      <c r="B6" s="400">
        <v>2</v>
      </c>
      <c r="C6" s="401" t="s">
        <v>863</v>
      </c>
      <c r="D6" s="327">
        <v>0</v>
      </c>
    </row>
    <row r="7" spans="1:4" ht="36">
      <c r="A7" s="398"/>
      <c r="B7" s="400">
        <v>3</v>
      </c>
      <c r="C7" s="401" t="s">
        <v>864</v>
      </c>
      <c r="D7" s="327">
        <v>0</v>
      </c>
    </row>
    <row r="8" spans="1:4">
      <c r="A8" s="398"/>
      <c r="B8" s="400">
        <v>4</v>
      </c>
      <c r="C8" s="401" t="s">
        <v>865</v>
      </c>
      <c r="D8" s="327">
        <v>6266.9609536300004</v>
      </c>
    </row>
    <row r="9" spans="1:4">
      <c r="A9" s="398"/>
      <c r="B9" s="400">
        <v>5</v>
      </c>
      <c r="C9" s="401" t="s">
        <v>866</v>
      </c>
      <c r="D9" s="327">
        <v>396.03904636999999</v>
      </c>
    </row>
    <row r="10" spans="1:4" ht="24">
      <c r="A10" s="398"/>
      <c r="B10" s="400">
        <v>6</v>
      </c>
      <c r="C10" s="401" t="s">
        <v>867</v>
      </c>
      <c r="D10" s="327">
        <v>24553.066246810002</v>
      </c>
    </row>
    <row r="11" spans="1:4" ht="24">
      <c r="A11" s="398"/>
      <c r="B11" s="400" t="s">
        <v>868</v>
      </c>
      <c r="C11" s="401" t="s">
        <v>869</v>
      </c>
      <c r="D11" s="327">
        <v>0</v>
      </c>
    </row>
    <row r="12" spans="1:4" ht="24">
      <c r="A12" s="398"/>
      <c r="B12" s="400" t="s">
        <v>870</v>
      </c>
      <c r="C12" s="401" t="s">
        <v>871</v>
      </c>
      <c r="D12" s="327"/>
    </row>
    <row r="13" spans="1:4">
      <c r="A13" s="398"/>
      <c r="B13" s="400">
        <v>7</v>
      </c>
      <c r="C13" s="398" t="s">
        <v>237</v>
      </c>
      <c r="D13" s="327">
        <v>-16813.066246810002</v>
      </c>
    </row>
    <row r="14" spans="1:4">
      <c r="A14" s="398"/>
      <c r="B14" s="417">
        <v>8</v>
      </c>
      <c r="C14" s="418" t="s">
        <v>872</v>
      </c>
      <c r="D14" s="438">
        <f>SUM(D5:D13)</f>
        <v>154917</v>
      </c>
    </row>
    <row r="15" spans="1:4">
      <c r="A15" s="398"/>
      <c r="B15" s="399"/>
      <c r="C15" s="402"/>
      <c r="D15" s="327"/>
    </row>
    <row r="16" spans="1:4" ht="26.25" customHeight="1">
      <c r="A16" s="398"/>
      <c r="B16" s="326" t="s">
        <v>940</v>
      </c>
      <c r="C16" s="326"/>
      <c r="D16" s="326"/>
    </row>
    <row r="17" spans="1:4" ht="24">
      <c r="A17" s="398"/>
      <c r="B17" s="415"/>
      <c r="C17" s="416"/>
      <c r="D17" s="437" t="s">
        <v>873</v>
      </c>
    </row>
    <row r="18" spans="1:4">
      <c r="A18" s="398"/>
      <c r="B18" s="484" t="s">
        <v>874</v>
      </c>
      <c r="C18" s="484"/>
      <c r="D18" s="484"/>
    </row>
    <row r="19" spans="1:4">
      <c r="A19" s="398"/>
      <c r="B19" s="400">
        <v>1</v>
      </c>
      <c r="C19" s="404" t="s">
        <v>875</v>
      </c>
      <c r="D19" s="327">
        <v>119100.55132533</v>
      </c>
    </row>
    <row r="20" spans="1:4">
      <c r="A20" s="398"/>
      <c r="B20" s="400">
        <v>2</v>
      </c>
      <c r="C20" s="404" t="s">
        <v>876</v>
      </c>
      <c r="D20" s="327">
        <v>-893.33685796000009</v>
      </c>
    </row>
    <row r="21" spans="1:4" ht="12.75" customHeight="1">
      <c r="A21" s="398"/>
      <c r="B21" s="417">
        <v>3</v>
      </c>
      <c r="C21" s="422" t="s">
        <v>877</v>
      </c>
      <c r="D21" s="439">
        <f>+D19+D20</f>
        <v>118207.21446736999</v>
      </c>
    </row>
    <row r="22" spans="1:4">
      <c r="A22" s="398"/>
      <c r="B22" s="484" t="s">
        <v>878</v>
      </c>
      <c r="C22" s="484"/>
      <c r="D22" s="484"/>
    </row>
    <row r="23" spans="1:4" ht="12.75" customHeight="1">
      <c r="A23" s="398"/>
      <c r="B23" s="400">
        <v>4</v>
      </c>
      <c r="C23" s="401" t="s">
        <v>879</v>
      </c>
      <c r="D23" s="327">
        <v>1662.77209346</v>
      </c>
    </row>
    <row r="24" spans="1:4" ht="12.75" customHeight="1">
      <c r="A24" s="398"/>
      <c r="B24" s="400">
        <v>5</v>
      </c>
      <c r="C24" s="405" t="s">
        <v>880</v>
      </c>
      <c r="D24" s="327">
        <v>797.35315628000001</v>
      </c>
    </row>
    <row r="25" spans="1:4" ht="12.75" customHeight="1">
      <c r="A25" s="398"/>
      <c r="B25" s="400" t="s">
        <v>881</v>
      </c>
      <c r="C25" s="405" t="s">
        <v>882</v>
      </c>
      <c r="D25" s="327">
        <v>0</v>
      </c>
    </row>
    <row r="26" spans="1:4" ht="24">
      <c r="A26" s="398"/>
      <c r="B26" s="400">
        <v>6</v>
      </c>
      <c r="C26" s="401" t="s">
        <v>883</v>
      </c>
      <c r="D26" s="327">
        <v>0</v>
      </c>
    </row>
    <row r="27" spans="1:4" ht="12.75" customHeight="1">
      <c r="A27" s="398"/>
      <c r="B27" s="400">
        <v>7</v>
      </c>
      <c r="C27" s="405" t="s">
        <v>884</v>
      </c>
      <c r="D27" s="327">
        <v>-129.58525373000001</v>
      </c>
    </row>
    <row r="28" spans="1:4" ht="12.75" customHeight="1">
      <c r="A28" s="398"/>
      <c r="B28" s="400">
        <v>8</v>
      </c>
      <c r="C28" s="405" t="s">
        <v>885</v>
      </c>
      <c r="D28" s="327"/>
    </row>
    <row r="29" spans="1:4" ht="12.75" customHeight="1">
      <c r="A29" s="398"/>
      <c r="B29" s="400">
        <v>9</v>
      </c>
      <c r="C29" s="405" t="s">
        <v>886</v>
      </c>
      <c r="D29" s="327"/>
    </row>
    <row r="30" spans="1:4" ht="12.75" customHeight="1">
      <c r="A30" s="398"/>
      <c r="B30" s="400">
        <v>10</v>
      </c>
      <c r="C30" s="405" t="s">
        <v>887</v>
      </c>
      <c r="D30" s="327">
        <v>0</v>
      </c>
    </row>
    <row r="31" spans="1:4" ht="12.75" customHeight="1">
      <c r="A31" s="398"/>
      <c r="B31" s="417">
        <v>11</v>
      </c>
      <c r="C31" s="418" t="s">
        <v>888</v>
      </c>
      <c r="D31" s="438">
        <f>SUM(D23:D30)</f>
        <v>2330.5399960099999</v>
      </c>
    </row>
    <row r="32" spans="1:4">
      <c r="A32" s="398"/>
      <c r="B32" s="484" t="s">
        <v>889</v>
      </c>
      <c r="C32" s="484"/>
      <c r="D32" s="484"/>
    </row>
    <row r="33" spans="1:4">
      <c r="A33" s="398"/>
      <c r="B33" s="400">
        <v>12</v>
      </c>
      <c r="C33" s="401" t="s">
        <v>890</v>
      </c>
      <c r="D33" s="327">
        <v>9430.5779839099996</v>
      </c>
    </row>
    <row r="34" spans="1:4">
      <c r="A34" s="398"/>
      <c r="B34" s="400">
        <v>13</v>
      </c>
      <c r="C34" s="401" t="s">
        <v>891</v>
      </c>
      <c r="D34" s="327"/>
    </row>
    <row r="35" spans="1:4">
      <c r="A35" s="398"/>
      <c r="B35" s="400">
        <v>14</v>
      </c>
      <c r="C35" s="401" t="s">
        <v>892</v>
      </c>
      <c r="D35" s="327">
        <v>396.03904636999999</v>
      </c>
    </row>
    <row r="36" spans="1:4" ht="24">
      <c r="A36" s="398"/>
      <c r="B36" s="400" t="s">
        <v>893</v>
      </c>
      <c r="C36" s="401" t="s">
        <v>894</v>
      </c>
      <c r="D36" s="327"/>
    </row>
    <row r="37" spans="1:4">
      <c r="A37" s="398"/>
      <c r="B37" s="400">
        <v>15</v>
      </c>
      <c r="C37" s="401" t="s">
        <v>895</v>
      </c>
      <c r="D37" s="327"/>
    </row>
    <row r="38" spans="1:4">
      <c r="A38" s="398"/>
      <c r="B38" s="400" t="s">
        <v>896</v>
      </c>
      <c r="C38" s="401" t="s">
        <v>897</v>
      </c>
      <c r="D38" s="327"/>
    </row>
    <row r="39" spans="1:4">
      <c r="A39" s="398"/>
      <c r="B39" s="417">
        <v>16</v>
      </c>
      <c r="C39" s="418" t="s">
        <v>898</v>
      </c>
      <c r="D39" s="438">
        <f>SUM(D33:D38)</f>
        <v>9826.6170302800001</v>
      </c>
    </row>
    <row r="40" spans="1:4">
      <c r="A40" s="398"/>
      <c r="B40" s="484" t="s">
        <v>899</v>
      </c>
      <c r="C40" s="484"/>
      <c r="D40" s="484"/>
    </row>
    <row r="41" spans="1:4">
      <c r="A41" s="398"/>
      <c r="B41" s="400">
        <v>17</v>
      </c>
      <c r="C41" s="405" t="s">
        <v>900</v>
      </c>
      <c r="D41" s="406">
        <v>24553.066246810002</v>
      </c>
    </row>
    <row r="42" spans="1:4">
      <c r="A42" s="398"/>
      <c r="B42" s="400">
        <v>18</v>
      </c>
      <c r="C42" s="405" t="s">
        <v>901</v>
      </c>
      <c r="D42" s="327"/>
    </row>
    <row r="43" spans="1:4">
      <c r="A43" s="398"/>
      <c r="B43" s="417">
        <v>19</v>
      </c>
      <c r="C43" s="418" t="s">
        <v>902</v>
      </c>
      <c r="D43" s="438">
        <f>+D41+D42</f>
        <v>24553.066246810002</v>
      </c>
    </row>
    <row r="44" spans="1:4">
      <c r="A44" s="398"/>
      <c r="B44" s="484" t="s">
        <v>903</v>
      </c>
      <c r="C44" s="484"/>
      <c r="D44" s="484"/>
    </row>
    <row r="45" spans="1:4" ht="24">
      <c r="A45" s="398"/>
      <c r="B45" s="400" t="s">
        <v>904</v>
      </c>
      <c r="C45" s="401" t="s">
        <v>905</v>
      </c>
      <c r="D45" s="327"/>
    </row>
    <row r="46" spans="1:4" ht="26.25" customHeight="1">
      <c r="A46" s="398"/>
      <c r="B46" s="400" t="s">
        <v>906</v>
      </c>
      <c r="C46" s="404" t="s">
        <v>907</v>
      </c>
      <c r="D46" s="327"/>
    </row>
    <row r="47" spans="1:4">
      <c r="A47" s="398"/>
      <c r="B47" s="484" t="s">
        <v>908</v>
      </c>
      <c r="C47" s="484"/>
      <c r="D47" s="484"/>
    </row>
    <row r="48" spans="1:4" s="423" customFormat="1">
      <c r="A48" s="398"/>
      <c r="B48" s="400">
        <v>20</v>
      </c>
      <c r="C48" s="398" t="s">
        <v>843</v>
      </c>
      <c r="D48" s="327">
        <v>10549.59780318</v>
      </c>
    </row>
    <row r="49" spans="1:4" s="423" customFormat="1">
      <c r="A49" s="398"/>
      <c r="B49" s="400">
        <v>21</v>
      </c>
      <c r="C49" s="398" t="s">
        <v>909</v>
      </c>
      <c r="D49" s="407">
        <v>154917.43774046999</v>
      </c>
    </row>
    <row r="50" spans="1:4">
      <c r="A50" s="398"/>
      <c r="B50" s="484" t="s">
        <v>858</v>
      </c>
      <c r="C50" s="484"/>
      <c r="D50" s="484"/>
    </row>
    <row r="51" spans="1:4">
      <c r="A51" s="398"/>
      <c r="B51" s="417">
        <v>22</v>
      </c>
      <c r="C51" s="418" t="s">
        <v>858</v>
      </c>
      <c r="D51" s="440">
        <f>+D48/D49*100</f>
        <v>6.8098194477328793</v>
      </c>
    </row>
    <row r="52" spans="1:4">
      <c r="A52" s="398"/>
      <c r="B52" s="484" t="s">
        <v>910</v>
      </c>
      <c r="C52" s="484"/>
      <c r="D52" s="484"/>
    </row>
    <row r="53" spans="1:4">
      <c r="A53" s="398"/>
      <c r="B53" s="400" t="s">
        <v>911</v>
      </c>
      <c r="C53" s="401" t="s">
        <v>912</v>
      </c>
      <c r="D53" s="424" t="s">
        <v>913</v>
      </c>
    </row>
    <row r="54" spans="1:4">
      <c r="A54" s="398"/>
      <c r="B54" s="400" t="s">
        <v>914</v>
      </c>
      <c r="C54" s="404" t="s">
        <v>915</v>
      </c>
      <c r="D54" s="327"/>
    </row>
    <row r="55" spans="1:4">
      <c r="A55" s="398"/>
      <c r="B55" s="400"/>
      <c r="C55" s="404"/>
      <c r="D55" s="327"/>
    </row>
    <row r="56" spans="1:4" ht="26.25" customHeight="1">
      <c r="A56" s="408"/>
      <c r="B56" s="326" t="s">
        <v>941</v>
      </c>
      <c r="C56" s="326"/>
      <c r="D56" s="326"/>
    </row>
    <row r="57" spans="1:4" ht="24">
      <c r="A57" s="409"/>
      <c r="B57" s="415"/>
      <c r="C57" s="416"/>
      <c r="D57" s="437" t="s">
        <v>873</v>
      </c>
    </row>
    <row r="58" spans="1:4">
      <c r="A58" s="398"/>
      <c r="B58" s="400" t="s">
        <v>916</v>
      </c>
      <c r="C58" s="404" t="s">
        <v>917</v>
      </c>
      <c r="D58" s="327">
        <f>+D59+D60</f>
        <v>119100.55132533</v>
      </c>
    </row>
    <row r="59" spans="1:4">
      <c r="A59" s="398"/>
      <c r="B59" s="400" t="s">
        <v>918</v>
      </c>
      <c r="C59" s="425" t="s">
        <v>919</v>
      </c>
      <c r="D59" s="327">
        <v>38855.235159210002</v>
      </c>
    </row>
    <row r="60" spans="1:4">
      <c r="A60" s="398"/>
      <c r="B60" s="400" t="s">
        <v>920</v>
      </c>
      <c r="C60" s="425" t="s">
        <v>921</v>
      </c>
      <c r="D60" s="327">
        <v>80245.316166119999</v>
      </c>
    </row>
    <row r="61" spans="1:4" s="430" customFormat="1">
      <c r="A61" s="426"/>
      <c r="B61" s="427" t="s">
        <v>922</v>
      </c>
      <c r="C61" s="428" t="s">
        <v>923</v>
      </c>
      <c r="D61" s="429"/>
    </row>
    <row r="62" spans="1:4" s="430" customFormat="1">
      <c r="A62" s="426"/>
      <c r="B62" s="427" t="s">
        <v>924</v>
      </c>
      <c r="C62" s="428" t="s">
        <v>925</v>
      </c>
      <c r="D62" s="429">
        <v>10699.422839590001</v>
      </c>
    </row>
    <row r="63" spans="1:4" s="430" customFormat="1">
      <c r="A63" s="426"/>
      <c r="B63" s="427" t="s">
        <v>926</v>
      </c>
      <c r="C63" s="428" t="s">
        <v>927</v>
      </c>
      <c r="D63" s="429"/>
    </row>
    <row r="64" spans="1:4" s="430" customFormat="1">
      <c r="A64" s="426"/>
      <c r="B64" s="427" t="s">
        <v>928</v>
      </c>
      <c r="C64" s="428" t="s">
        <v>929</v>
      </c>
      <c r="D64" s="429">
        <v>2417.1088139699996</v>
      </c>
    </row>
    <row r="65" spans="1:4" s="430" customFormat="1">
      <c r="A65" s="426"/>
      <c r="B65" s="427" t="s">
        <v>930</v>
      </c>
      <c r="C65" s="428" t="s">
        <v>931</v>
      </c>
      <c r="D65" s="429">
        <v>11552.11767693</v>
      </c>
    </row>
    <row r="66" spans="1:4" s="430" customFormat="1">
      <c r="A66" s="426"/>
      <c r="B66" s="427" t="s">
        <v>932</v>
      </c>
      <c r="C66" s="428" t="s">
        <v>933</v>
      </c>
      <c r="D66" s="429">
        <v>5652.4864665200002</v>
      </c>
    </row>
    <row r="67" spans="1:4" s="430" customFormat="1">
      <c r="A67" s="426"/>
      <c r="B67" s="427" t="s">
        <v>934</v>
      </c>
      <c r="C67" s="428" t="s">
        <v>935</v>
      </c>
      <c r="D67" s="429">
        <v>42796.569589530001</v>
      </c>
    </row>
    <row r="68" spans="1:4" s="430" customFormat="1">
      <c r="A68" s="426"/>
      <c r="B68" s="427" t="s">
        <v>936</v>
      </c>
      <c r="C68" s="428" t="s">
        <v>937</v>
      </c>
      <c r="D68" s="429">
        <v>803.04942110000002</v>
      </c>
    </row>
    <row r="69" spans="1:4" s="430" customFormat="1">
      <c r="A69" s="426"/>
      <c r="B69" s="427" t="s">
        <v>938</v>
      </c>
      <c r="C69" s="428" t="s">
        <v>939</v>
      </c>
      <c r="D69" s="429">
        <v>6324.5613584799994</v>
      </c>
    </row>
    <row r="70" spans="1:4">
      <c r="A70" s="409"/>
      <c r="B70" s="410"/>
      <c r="C70" s="403"/>
      <c r="D70" s="408"/>
    </row>
    <row r="71" spans="1:4">
      <c r="A71" s="73"/>
      <c r="B71" s="73"/>
      <c r="C71" s="73"/>
      <c r="D71" s="73"/>
    </row>
    <row r="72" spans="1:4">
      <c r="A72" s="73"/>
      <c r="B72" s="73"/>
      <c r="C72" s="73"/>
      <c r="D72" s="73"/>
    </row>
    <row r="73" spans="1:4">
      <c r="A73" s="73"/>
      <c r="B73" s="73"/>
      <c r="C73" s="73"/>
      <c r="D73" s="73"/>
    </row>
    <row r="74" spans="1:4">
      <c r="A74" s="73"/>
      <c r="B74" s="73"/>
      <c r="C74" s="73"/>
      <c r="D74" s="73"/>
    </row>
    <row r="75" spans="1:4">
      <c r="A75" s="411"/>
      <c r="B75" s="412"/>
      <c r="C75" s="431"/>
      <c r="D75" s="73"/>
    </row>
    <row r="76" spans="1:4">
      <c r="A76" s="413"/>
      <c r="B76" s="414"/>
      <c r="C76" s="431"/>
      <c r="D76" s="73"/>
    </row>
  </sheetData>
  <mergeCells count="8">
    <mergeCell ref="B50:D50"/>
    <mergeCell ref="B52:D52"/>
    <mergeCell ref="B18:D18"/>
    <mergeCell ref="B22:D22"/>
    <mergeCell ref="B32:D32"/>
    <mergeCell ref="B40:D40"/>
    <mergeCell ref="B44:D44"/>
    <mergeCell ref="B47:D47"/>
  </mergeCells>
  <conditionalFormatting sqref="C75:C76">
    <cfRule type="cellIs" dxfId="1" priority="2" stopIfTrue="1" operator="lessThan">
      <formula>0</formula>
    </cfRule>
  </conditionalFormatting>
  <conditionalFormatting sqref="D53">
    <cfRule type="cellIs" dxfId="0" priority="1" stopIfTrue="1" operator="lessThan">
      <formula>0</formula>
    </cfRule>
  </conditionalFormatting>
  <pageMargins left="0.7" right="0.7" top="0.75" bottom="0.75" header="0.3" footer="0.3"/>
  <pageSetup paperSize="9" orientation="portrait" r:id="rId1"/>
  <ignoredErrors>
    <ignoredError sqref="B50:D51 B49:C4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3"/>
  <sheetViews>
    <sheetView workbookViewId="0">
      <selection activeCell="J15" sqref="J15"/>
    </sheetView>
  </sheetViews>
  <sheetFormatPr defaultRowHeight="12.75"/>
  <cols>
    <col min="1" max="1" width="3.7109375" style="4" customWidth="1"/>
    <col min="2" max="2" width="4" style="4" customWidth="1"/>
    <col min="3" max="3" width="64.85546875" style="4" bestFit="1" customWidth="1"/>
    <col min="4" max="4" width="17.85546875" style="4" customWidth="1"/>
    <col min="5" max="5" width="19.28515625" style="4" customWidth="1"/>
    <col min="6" max="6" width="19.5703125" style="4" customWidth="1"/>
    <col min="7" max="7" width="15" style="4" customWidth="1"/>
    <col min="8" max="16384" width="9.140625" style="4"/>
  </cols>
  <sheetData>
    <row r="1" spans="2:9" ht="21" customHeight="1"/>
    <row r="2" spans="2:9" ht="48" customHeight="1">
      <c r="B2" s="444" t="s">
        <v>94</v>
      </c>
      <c r="C2" s="444"/>
      <c r="D2" s="444"/>
      <c r="E2" s="51"/>
      <c r="F2" s="51"/>
    </row>
    <row r="3" spans="2:9" ht="27" customHeight="1">
      <c r="B3" s="446" t="s">
        <v>543</v>
      </c>
      <c r="C3" s="446"/>
      <c r="D3" s="447" t="s">
        <v>95</v>
      </c>
      <c r="E3" s="447"/>
      <c r="F3" s="100" t="s">
        <v>96</v>
      </c>
      <c r="I3" s="4" t="s">
        <v>41</v>
      </c>
    </row>
    <row r="4" spans="2:9" ht="22.5" customHeight="1">
      <c r="B4" s="446"/>
      <c r="C4" s="446"/>
      <c r="D4" s="101" t="s">
        <v>545</v>
      </c>
      <c r="E4" s="101" t="s">
        <v>546</v>
      </c>
      <c r="F4" s="101" t="s">
        <v>545</v>
      </c>
    </row>
    <row r="5" spans="2:9">
      <c r="B5" s="37">
        <v>1</v>
      </c>
      <c r="C5" s="23" t="s">
        <v>86</v>
      </c>
      <c r="D5" s="283">
        <f>+D6+D7+D8</f>
        <v>37559</v>
      </c>
      <c r="E5" s="283">
        <f>+E6+E7+E8</f>
        <v>37559</v>
      </c>
      <c r="F5" s="283">
        <f>D5*0.08</f>
        <v>3004.7200000000003</v>
      </c>
    </row>
    <row r="6" spans="2:9">
      <c r="B6" s="37">
        <v>2</v>
      </c>
      <c r="C6" s="24" t="s">
        <v>97</v>
      </c>
      <c r="D6" s="282">
        <v>4173</v>
      </c>
      <c r="E6" s="282">
        <v>3934</v>
      </c>
      <c r="F6" s="282">
        <f>+D6*0.08</f>
        <v>333.84000000000003</v>
      </c>
    </row>
    <row r="7" spans="2:9">
      <c r="B7" s="37">
        <v>3</v>
      </c>
      <c r="C7" s="24" t="s">
        <v>98</v>
      </c>
      <c r="D7" s="282">
        <v>26016</v>
      </c>
      <c r="E7" s="282">
        <v>25990</v>
      </c>
      <c r="F7" s="282">
        <f>+D7*0.08</f>
        <v>2081.2800000000002</v>
      </c>
    </row>
    <row r="8" spans="2:9">
      <c r="B8" s="37">
        <v>4</v>
      </c>
      <c r="C8" s="24" t="s">
        <v>99</v>
      </c>
      <c r="D8" s="282">
        <v>7370</v>
      </c>
      <c r="E8" s="282">
        <v>7635</v>
      </c>
      <c r="F8" s="282">
        <f>+D8*0.08</f>
        <v>589.6</v>
      </c>
    </row>
    <row r="9" spans="2:9">
      <c r="B9" s="37">
        <v>5</v>
      </c>
      <c r="C9" s="24" t="s">
        <v>100</v>
      </c>
      <c r="D9" s="282"/>
      <c r="E9" s="282"/>
      <c r="F9" s="282"/>
    </row>
    <row r="10" spans="2:9">
      <c r="B10" s="41">
        <v>6</v>
      </c>
      <c r="C10" s="42" t="s">
        <v>87</v>
      </c>
      <c r="D10" s="284">
        <f>+D11+D12+D13+D14+D15+D16</f>
        <v>1605</v>
      </c>
      <c r="E10" s="284">
        <f>+E11+E12+E13+E14+E15+E16</f>
        <v>1603</v>
      </c>
      <c r="F10" s="284">
        <f>D10*0.08</f>
        <v>128.4</v>
      </c>
    </row>
    <row r="11" spans="2:9">
      <c r="B11" s="37">
        <v>7</v>
      </c>
      <c r="C11" s="24" t="s">
        <v>101</v>
      </c>
      <c r="D11" s="282">
        <v>849</v>
      </c>
      <c r="E11" s="282">
        <v>850</v>
      </c>
      <c r="F11" s="282">
        <f>+D11*0.08</f>
        <v>67.92</v>
      </c>
      <c r="H11" s="4" t="s">
        <v>41</v>
      </c>
    </row>
    <row r="12" spans="2:9">
      <c r="B12" s="37">
        <v>8</v>
      </c>
      <c r="C12" s="24" t="s">
        <v>102</v>
      </c>
      <c r="D12" s="282"/>
      <c r="E12" s="282"/>
      <c r="F12" s="282"/>
    </row>
    <row r="13" spans="2:9">
      <c r="B13" s="37">
        <v>9</v>
      </c>
      <c r="C13" s="24" t="s">
        <v>97</v>
      </c>
      <c r="D13" s="282"/>
      <c r="E13" s="282"/>
      <c r="F13" s="282"/>
    </row>
    <row r="14" spans="2:9">
      <c r="B14" s="37">
        <v>10</v>
      </c>
      <c r="C14" s="24" t="s">
        <v>103</v>
      </c>
      <c r="D14" s="282"/>
      <c r="E14" s="282"/>
      <c r="F14" s="282"/>
    </row>
    <row r="15" spans="2:9">
      <c r="B15" s="37">
        <v>11</v>
      </c>
      <c r="C15" s="24" t="s">
        <v>104</v>
      </c>
      <c r="D15" s="282"/>
      <c r="E15" s="282"/>
      <c r="F15" s="282"/>
    </row>
    <row r="16" spans="2:9">
      <c r="B16" s="37">
        <v>12</v>
      </c>
      <c r="C16" s="24" t="s">
        <v>105</v>
      </c>
      <c r="D16" s="282">
        <v>756</v>
      </c>
      <c r="E16" s="282">
        <v>753</v>
      </c>
      <c r="F16" s="282">
        <f>+D16*0.08</f>
        <v>60.480000000000004</v>
      </c>
    </row>
    <row r="17" spans="2:6">
      <c r="B17" s="38">
        <v>13</v>
      </c>
      <c r="C17" s="25" t="s">
        <v>88</v>
      </c>
      <c r="D17" s="285"/>
      <c r="E17" s="285"/>
      <c r="F17" s="285"/>
    </row>
    <row r="18" spans="2:6">
      <c r="B18" s="41">
        <v>14</v>
      </c>
      <c r="C18" s="42" t="s">
        <v>89</v>
      </c>
      <c r="D18" s="284"/>
      <c r="E18" s="284"/>
      <c r="F18" s="284"/>
    </row>
    <row r="19" spans="2:6">
      <c r="B19" s="37">
        <v>15</v>
      </c>
      <c r="C19" s="24" t="s">
        <v>106</v>
      </c>
      <c r="D19" s="282"/>
      <c r="E19" s="282"/>
      <c r="F19" s="282"/>
    </row>
    <row r="20" spans="2:6">
      <c r="B20" s="37">
        <v>16</v>
      </c>
      <c r="C20" s="24" t="s">
        <v>107</v>
      </c>
      <c r="D20" s="282"/>
      <c r="E20" s="282"/>
      <c r="F20" s="282"/>
    </row>
    <row r="21" spans="2:6">
      <c r="B21" s="37">
        <v>17</v>
      </c>
      <c r="C21" s="24" t="s">
        <v>108</v>
      </c>
      <c r="D21" s="282"/>
      <c r="E21" s="282"/>
      <c r="F21" s="282"/>
    </row>
    <row r="22" spans="2:6">
      <c r="B22" s="37">
        <v>18</v>
      </c>
      <c r="C22" s="24" t="s">
        <v>109</v>
      </c>
      <c r="D22" s="282"/>
      <c r="E22" s="282"/>
      <c r="F22" s="282"/>
    </row>
    <row r="23" spans="2:6">
      <c r="B23" s="41">
        <v>19</v>
      </c>
      <c r="C23" s="42" t="s">
        <v>90</v>
      </c>
      <c r="D23" s="284">
        <f>+D24+D25</f>
        <v>6036</v>
      </c>
      <c r="E23" s="284">
        <f>+E24+E25</f>
        <v>6001</v>
      </c>
      <c r="F23" s="284">
        <f>+F24+F25</f>
        <v>482.88</v>
      </c>
    </row>
    <row r="24" spans="2:6">
      <c r="B24" s="37">
        <v>20</v>
      </c>
      <c r="C24" s="24" t="s">
        <v>97</v>
      </c>
      <c r="D24" s="282">
        <v>6036</v>
      </c>
      <c r="E24" s="282">
        <v>6001</v>
      </c>
      <c r="F24" s="282">
        <f>+D24*0.08</f>
        <v>482.88</v>
      </c>
    </row>
    <row r="25" spans="2:6">
      <c r="B25" s="37">
        <v>21</v>
      </c>
      <c r="C25" s="24" t="s">
        <v>110</v>
      </c>
      <c r="D25" s="282"/>
      <c r="E25" s="282"/>
      <c r="F25" s="282"/>
    </row>
    <row r="26" spans="2:6">
      <c r="B26" s="38">
        <v>22</v>
      </c>
      <c r="C26" s="25" t="s">
        <v>91</v>
      </c>
      <c r="D26" s="286"/>
      <c r="E26" s="286"/>
      <c r="F26" s="286"/>
    </row>
    <row r="27" spans="2:6">
      <c r="B27" s="41">
        <v>23</v>
      </c>
      <c r="C27" s="42" t="s">
        <v>92</v>
      </c>
      <c r="D27" s="284">
        <f>+D28+D29+D30</f>
        <v>7654</v>
      </c>
      <c r="E27" s="284">
        <f>+E28+E29+E30</f>
        <v>8023</v>
      </c>
      <c r="F27" s="284">
        <f>+F28+F29+F30</f>
        <v>612.32000000000005</v>
      </c>
    </row>
    <row r="28" spans="2:6">
      <c r="B28" s="37">
        <v>24</v>
      </c>
      <c r="C28" s="24" t="s">
        <v>111</v>
      </c>
      <c r="D28" s="282"/>
      <c r="E28" s="282"/>
      <c r="F28" s="282"/>
    </row>
    <row r="29" spans="2:6">
      <c r="B29" s="37">
        <v>25</v>
      </c>
      <c r="C29" s="24" t="s">
        <v>109</v>
      </c>
      <c r="D29" s="282">
        <v>7654</v>
      </c>
      <c r="E29" s="282">
        <v>8023</v>
      </c>
      <c r="F29" s="282">
        <f>+D29*0.08</f>
        <v>612.32000000000005</v>
      </c>
    </row>
    <row r="30" spans="2:6">
      <c r="B30" s="37">
        <v>26</v>
      </c>
      <c r="C30" s="24" t="s">
        <v>112</v>
      </c>
      <c r="D30" s="282"/>
      <c r="E30" s="282"/>
      <c r="F30" s="282"/>
    </row>
    <row r="31" spans="2:6">
      <c r="B31" s="37">
        <v>27</v>
      </c>
      <c r="C31" s="24" t="s">
        <v>113</v>
      </c>
      <c r="D31" s="282">
        <v>2548</v>
      </c>
      <c r="E31" s="282">
        <v>2401</v>
      </c>
      <c r="F31" s="282">
        <f>+D31*0.08</f>
        <v>203.84</v>
      </c>
    </row>
    <row r="32" spans="2:6">
      <c r="B32" s="38">
        <v>28</v>
      </c>
      <c r="C32" s="25" t="s">
        <v>93</v>
      </c>
      <c r="D32" s="286"/>
      <c r="E32" s="286"/>
      <c r="F32" s="286"/>
    </row>
    <row r="33" spans="2:6" ht="13.5" thickBot="1">
      <c r="B33" s="39">
        <v>29</v>
      </c>
      <c r="C33" s="40" t="s">
        <v>71</v>
      </c>
      <c r="D33" s="287">
        <f>+D5+D10+D17+D18+D23+D26+D27+D32+D31</f>
        <v>55402</v>
      </c>
      <c r="E33" s="287">
        <f>+E5+E10+E17+E18+E23+E26+E27+E32+E31</f>
        <v>55587</v>
      </c>
      <c r="F33" s="287">
        <f>+F5+F10+F17+F18+F23+F26+F27+F32+F31</f>
        <v>4432.1600000000008</v>
      </c>
    </row>
  </sheetData>
  <mergeCells count="3">
    <mergeCell ref="B2:D2"/>
    <mergeCell ref="B3:C4"/>
    <mergeCell ref="D3:E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41"/>
  <sheetViews>
    <sheetView workbookViewId="0">
      <selection activeCell="G18" sqref="G18"/>
    </sheetView>
  </sheetViews>
  <sheetFormatPr defaultRowHeight="12.75"/>
  <cols>
    <col min="1" max="1" width="3.7109375" style="4" customWidth="1"/>
    <col min="2" max="2" width="5.28515625" style="4" customWidth="1"/>
    <col min="3" max="3" width="32.85546875" style="4" customWidth="1"/>
    <col min="4" max="4" width="23.85546875" style="4" customWidth="1"/>
    <col min="5" max="5" width="21.7109375" style="4" customWidth="1"/>
    <col min="6" max="16384" width="9.140625" style="4"/>
  </cols>
  <sheetData>
    <row r="1" spans="2:5" ht="21" customHeight="1">
      <c r="B1" s="444"/>
      <c r="C1" s="444"/>
      <c r="D1" s="444"/>
    </row>
    <row r="2" spans="2:5" ht="48" customHeight="1">
      <c r="B2" s="444" t="s">
        <v>14</v>
      </c>
      <c r="C2" s="444"/>
      <c r="D2" s="444"/>
      <c r="E2" s="448"/>
    </row>
    <row r="3" spans="2:5" ht="36" customHeight="1">
      <c r="B3" s="27" t="s">
        <v>543</v>
      </c>
      <c r="C3" s="19"/>
      <c r="D3" s="48" t="s">
        <v>547</v>
      </c>
      <c r="E3" s="48" t="s">
        <v>548</v>
      </c>
    </row>
    <row r="4" spans="2:5">
      <c r="B4" s="33">
        <v>1</v>
      </c>
      <c r="C4" s="63" t="s">
        <v>115</v>
      </c>
      <c r="D4" s="77"/>
      <c r="E4" s="78"/>
    </row>
    <row r="5" spans="2:5">
      <c r="B5" s="33">
        <v>2</v>
      </c>
      <c r="C5" s="63" t="s">
        <v>116</v>
      </c>
      <c r="D5" s="77"/>
      <c r="E5" s="78"/>
    </row>
    <row r="6" spans="2:5">
      <c r="B6" s="33">
        <v>3</v>
      </c>
      <c r="C6" s="63" t="s">
        <v>117</v>
      </c>
      <c r="D6" s="77">
        <v>92919</v>
      </c>
      <c r="E6" s="77">
        <v>93750</v>
      </c>
    </row>
    <row r="7" spans="2:5">
      <c r="B7" s="43">
        <v>4</v>
      </c>
      <c r="C7" s="44" t="s">
        <v>118</v>
      </c>
      <c r="D7" s="79"/>
      <c r="E7" s="79"/>
    </row>
    <row r="8" spans="2:5">
      <c r="B8" s="43">
        <v>5</v>
      </c>
      <c r="C8" s="44" t="s">
        <v>119</v>
      </c>
      <c r="D8" s="79">
        <v>44487</v>
      </c>
      <c r="E8" s="79">
        <v>45970</v>
      </c>
    </row>
    <row r="9" spans="2:5">
      <c r="B9" s="33">
        <v>6</v>
      </c>
      <c r="C9" s="63" t="s">
        <v>120</v>
      </c>
      <c r="D9" s="77">
        <f>+D10+D13+D17+D14</f>
        <v>27879</v>
      </c>
      <c r="E9" s="77">
        <f>+E10+E13+E17+E14</f>
        <v>28559</v>
      </c>
    </row>
    <row r="10" spans="2:5">
      <c r="B10" s="43">
        <v>7</v>
      </c>
      <c r="C10" s="44" t="s">
        <v>121</v>
      </c>
      <c r="D10" s="79">
        <f>+D11+D12</f>
        <v>15087</v>
      </c>
      <c r="E10" s="79">
        <f>+E11+E12</f>
        <v>15501</v>
      </c>
    </row>
    <row r="11" spans="2:5">
      <c r="B11" s="43">
        <v>8</v>
      </c>
      <c r="C11" s="45" t="s">
        <v>122</v>
      </c>
      <c r="D11" s="79">
        <v>626</v>
      </c>
      <c r="E11" s="79">
        <v>691</v>
      </c>
    </row>
    <row r="12" spans="2:5">
      <c r="B12" s="43">
        <v>9</v>
      </c>
      <c r="C12" s="45" t="s">
        <v>123</v>
      </c>
      <c r="D12" s="79">
        <v>14461</v>
      </c>
      <c r="E12" s="79">
        <v>14810</v>
      </c>
    </row>
    <row r="13" spans="2:5">
      <c r="B13" s="43">
        <v>10</v>
      </c>
      <c r="C13" s="44" t="s">
        <v>124</v>
      </c>
      <c r="D13" s="79"/>
      <c r="E13" s="79"/>
    </row>
    <row r="14" spans="2:5">
      <c r="B14" s="43">
        <v>11</v>
      </c>
      <c r="C14" s="44" t="s">
        <v>125</v>
      </c>
      <c r="D14" s="79">
        <f>+D15+D16</f>
        <v>12792</v>
      </c>
      <c r="E14" s="79">
        <f>+E15+E16</f>
        <v>13058</v>
      </c>
    </row>
    <row r="15" spans="2:5">
      <c r="B15" s="43">
        <v>12</v>
      </c>
      <c r="C15" s="45" t="s">
        <v>122</v>
      </c>
      <c r="D15" s="79">
        <v>613</v>
      </c>
      <c r="E15" s="79">
        <v>679</v>
      </c>
    </row>
    <row r="16" spans="2:5">
      <c r="B16" s="43">
        <v>13</v>
      </c>
      <c r="C16" s="45" t="s">
        <v>123</v>
      </c>
      <c r="D16" s="79">
        <v>12179</v>
      </c>
      <c r="E16" s="79">
        <v>12379</v>
      </c>
    </row>
    <row r="17" spans="2:5">
      <c r="B17" s="33">
        <v>14</v>
      </c>
      <c r="C17" s="63" t="s">
        <v>126</v>
      </c>
      <c r="D17" s="77"/>
      <c r="E17" s="77"/>
    </row>
    <row r="18" spans="2:5">
      <c r="B18" s="35">
        <v>15</v>
      </c>
      <c r="C18" s="25" t="s">
        <v>127</v>
      </c>
      <c r="D18" s="80">
        <f>+D4+D5+D6+D11+D12+D13+D15+D16+D17</f>
        <v>120798</v>
      </c>
      <c r="E18" s="80">
        <f>+E4+E5+E6+E11+E12+E13+E15+E16+E17</f>
        <v>122309</v>
      </c>
    </row>
    <row r="19" spans="2:5">
      <c r="B19" s="33">
        <v>16</v>
      </c>
      <c r="C19" s="63" t="s">
        <v>115</v>
      </c>
      <c r="D19" s="77">
        <v>10779</v>
      </c>
      <c r="E19" s="77">
        <v>7650</v>
      </c>
    </row>
    <row r="20" spans="2:5" ht="12.75" customHeight="1">
      <c r="B20" s="33">
        <v>17</v>
      </c>
      <c r="C20" s="63" t="s">
        <v>128</v>
      </c>
      <c r="D20" s="77">
        <v>378</v>
      </c>
      <c r="E20" s="77">
        <v>314</v>
      </c>
    </row>
    <row r="21" spans="2:5">
      <c r="B21" s="33">
        <v>18</v>
      </c>
      <c r="C21" s="63" t="s">
        <v>129</v>
      </c>
      <c r="D21" s="77"/>
      <c r="E21" s="77"/>
    </row>
    <row r="22" spans="2:5">
      <c r="B22" s="33">
        <v>19</v>
      </c>
      <c r="C22" s="63" t="s">
        <v>130</v>
      </c>
      <c r="D22" s="77"/>
      <c r="E22" s="77"/>
    </row>
    <row r="23" spans="2:5">
      <c r="B23" s="33">
        <v>20</v>
      </c>
      <c r="C23" s="63" t="s">
        <v>131</v>
      </c>
      <c r="D23" s="77"/>
      <c r="E23" s="77"/>
    </row>
    <row r="24" spans="2:5">
      <c r="B24" s="33">
        <v>21</v>
      </c>
      <c r="C24" s="63" t="s">
        <v>116</v>
      </c>
      <c r="D24" s="77">
        <v>8709</v>
      </c>
      <c r="E24" s="77">
        <v>9517</v>
      </c>
    </row>
    <row r="25" spans="2:5">
      <c r="B25" s="33">
        <v>22</v>
      </c>
      <c r="C25" s="63" t="s">
        <v>117</v>
      </c>
      <c r="D25" s="77">
        <v>471</v>
      </c>
      <c r="E25" s="77">
        <v>483</v>
      </c>
    </row>
    <row r="26" spans="2:5">
      <c r="B26" s="43">
        <v>23</v>
      </c>
      <c r="C26" s="44" t="s">
        <v>119</v>
      </c>
      <c r="D26" s="79">
        <v>454</v>
      </c>
      <c r="E26" s="79">
        <v>467</v>
      </c>
    </row>
    <row r="27" spans="2:5">
      <c r="B27" s="33">
        <v>24</v>
      </c>
      <c r="C27" s="63" t="s">
        <v>120</v>
      </c>
      <c r="D27" s="77">
        <v>1103</v>
      </c>
      <c r="E27" s="77">
        <v>910</v>
      </c>
    </row>
    <row r="28" spans="2:5">
      <c r="B28" s="43">
        <v>25</v>
      </c>
      <c r="C28" s="44" t="s">
        <v>119</v>
      </c>
      <c r="D28" s="79">
        <v>1007</v>
      </c>
      <c r="E28" s="79">
        <v>806</v>
      </c>
    </row>
    <row r="29" spans="2:5">
      <c r="B29" s="33">
        <v>26</v>
      </c>
      <c r="C29" s="46" t="s">
        <v>132</v>
      </c>
      <c r="D29" s="77"/>
      <c r="E29" s="77"/>
    </row>
    <row r="30" spans="2:5">
      <c r="B30" s="43">
        <v>27</v>
      </c>
      <c r="C30" s="44" t="s">
        <v>119</v>
      </c>
      <c r="D30" s="77"/>
      <c r="E30" s="77"/>
    </row>
    <row r="31" spans="2:5">
      <c r="B31" s="33">
        <v>28</v>
      </c>
      <c r="C31" s="63" t="s">
        <v>133</v>
      </c>
      <c r="D31" s="77">
        <v>2</v>
      </c>
      <c r="E31" s="77">
        <v>1</v>
      </c>
    </row>
    <row r="32" spans="2:5">
      <c r="B32" s="33">
        <v>29</v>
      </c>
      <c r="C32" s="46" t="s">
        <v>134</v>
      </c>
      <c r="D32" s="77"/>
      <c r="E32" s="77"/>
    </row>
    <row r="33" spans="2:5">
      <c r="B33" s="33">
        <v>30</v>
      </c>
      <c r="C33" s="63" t="s">
        <v>135</v>
      </c>
      <c r="D33" s="77"/>
      <c r="E33" s="77"/>
    </row>
    <row r="34" spans="2:5" ht="24">
      <c r="B34" s="33">
        <v>31</v>
      </c>
      <c r="C34" s="63" t="s">
        <v>136</v>
      </c>
      <c r="D34" s="77"/>
      <c r="E34" s="77"/>
    </row>
    <row r="35" spans="2:5">
      <c r="B35" s="33">
        <v>32</v>
      </c>
      <c r="C35" s="63" t="s">
        <v>137</v>
      </c>
      <c r="D35" s="77"/>
      <c r="E35" s="77"/>
    </row>
    <row r="36" spans="2:5">
      <c r="B36" s="33">
        <v>33</v>
      </c>
      <c r="C36" s="63" t="s">
        <v>138</v>
      </c>
      <c r="D36" s="77">
        <v>1492</v>
      </c>
      <c r="E36" s="77">
        <v>1432</v>
      </c>
    </row>
    <row r="37" spans="2:5">
      <c r="B37" s="33">
        <v>34</v>
      </c>
      <c r="C37" s="63" t="s">
        <v>139</v>
      </c>
      <c r="D37" s="77">
        <v>2306</v>
      </c>
      <c r="E37" s="77">
        <v>2170</v>
      </c>
    </row>
    <row r="38" spans="2:5">
      <c r="B38" s="35">
        <v>35</v>
      </c>
      <c r="C38" s="25" t="s">
        <v>140</v>
      </c>
      <c r="D38" s="80">
        <f>+D19+D20+D21+D22+D23+D24+D25+D27+D29+D31+D32+D33+D34+D35+D36+D37</f>
        <v>25240</v>
      </c>
      <c r="E38" s="80">
        <f>+E19+E20+E21+E22+E23+E24+E25+E27+E29+E31+E32+E33+E34+E35+E36+E37</f>
        <v>22477</v>
      </c>
    </row>
    <row r="39" spans="2:5" ht="13.5" thickBot="1">
      <c r="B39" s="47">
        <v>36</v>
      </c>
      <c r="C39" s="40" t="s">
        <v>71</v>
      </c>
      <c r="D39" s="81">
        <f>+D38+D18</f>
        <v>146038</v>
      </c>
      <c r="E39" s="81">
        <f>+E38+E18</f>
        <v>144786</v>
      </c>
    </row>
    <row r="40" spans="2:5">
      <c r="B40" s="82"/>
      <c r="C40" s="82"/>
      <c r="D40" s="82"/>
      <c r="E40" s="82"/>
    </row>
    <row r="41" spans="2:5">
      <c r="B41" s="82"/>
      <c r="C41" s="82"/>
      <c r="E41" s="82"/>
    </row>
  </sheetData>
  <mergeCells count="2">
    <mergeCell ref="B1:D1"/>
    <mergeCell ref="B2: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8"/>
  <sheetViews>
    <sheetView workbookViewId="0">
      <selection activeCell="M13" sqref="M13"/>
    </sheetView>
  </sheetViews>
  <sheetFormatPr defaultRowHeight="12.75"/>
  <cols>
    <col min="1" max="1" width="3.7109375" style="4" customWidth="1"/>
    <col min="2" max="2" width="6.140625" style="4" customWidth="1"/>
    <col min="3" max="3" width="35" style="4" customWidth="1"/>
    <col min="4" max="6" width="13.28515625" style="4" bestFit="1" customWidth="1"/>
    <col min="7" max="7" width="12" style="4" customWidth="1"/>
    <col min="8" max="8" width="11" style="4" customWidth="1"/>
    <col min="9" max="9" width="14.7109375" style="4" bestFit="1" customWidth="1"/>
    <col min="10" max="10" width="13.28515625" style="4" bestFit="1" customWidth="1"/>
    <col min="11" max="16384" width="9.140625" style="4"/>
  </cols>
  <sheetData>
    <row r="1" spans="2:10" ht="21" customHeight="1"/>
    <row r="2" spans="2:10" ht="48" customHeight="1">
      <c r="B2" s="444" t="s">
        <v>146</v>
      </c>
      <c r="C2" s="444"/>
      <c r="D2" s="444"/>
      <c r="E2" s="444"/>
      <c r="F2" s="444"/>
      <c r="G2" s="444"/>
      <c r="H2" s="444"/>
      <c r="I2" s="444"/>
      <c r="J2" s="444"/>
    </row>
    <row r="3" spans="2:10">
      <c r="B3" s="19"/>
      <c r="C3" s="19"/>
      <c r="D3" s="449" t="s">
        <v>147</v>
      </c>
      <c r="E3" s="449"/>
      <c r="F3" s="449"/>
      <c r="G3" s="449"/>
      <c r="H3" s="449"/>
      <c r="I3" s="449"/>
      <c r="J3" s="449"/>
    </row>
    <row r="4" spans="2:10" ht="38.25">
      <c r="B4" s="27" t="s">
        <v>543</v>
      </c>
      <c r="C4" s="48"/>
      <c r="D4" s="83" t="s">
        <v>141</v>
      </c>
      <c r="E4" s="84" t="s">
        <v>142</v>
      </c>
      <c r="F4" s="83" t="s">
        <v>143</v>
      </c>
      <c r="G4" s="83" t="s">
        <v>549</v>
      </c>
      <c r="H4" s="83" t="s">
        <v>144</v>
      </c>
      <c r="I4" s="85" t="s">
        <v>145</v>
      </c>
      <c r="J4" s="64" t="s">
        <v>71</v>
      </c>
    </row>
    <row r="5" spans="2:10">
      <c r="B5" s="33">
        <v>1</v>
      </c>
      <c r="C5" s="63" t="s">
        <v>115</v>
      </c>
      <c r="D5" s="67"/>
      <c r="E5" s="86"/>
      <c r="F5" s="67"/>
      <c r="G5" s="67"/>
      <c r="H5" s="87"/>
      <c r="I5" s="88"/>
      <c r="J5" s="67"/>
    </row>
    <row r="6" spans="2:10">
      <c r="B6" s="33">
        <v>2</v>
      </c>
      <c r="C6" s="63" t="s">
        <v>116</v>
      </c>
      <c r="D6" s="67"/>
      <c r="E6" s="86"/>
      <c r="F6" s="67"/>
      <c r="G6" s="67"/>
      <c r="H6" s="87"/>
      <c r="I6" s="88"/>
      <c r="J6" s="67"/>
    </row>
    <row r="7" spans="2:10">
      <c r="B7" s="33">
        <v>3</v>
      </c>
      <c r="C7" s="63" t="s">
        <v>117</v>
      </c>
      <c r="D7" s="68">
        <v>92879</v>
      </c>
      <c r="E7" s="89">
        <v>83657</v>
      </c>
      <c r="F7" s="68">
        <v>5412</v>
      </c>
      <c r="G7" s="68">
        <v>215</v>
      </c>
      <c r="H7" s="90">
        <v>3595</v>
      </c>
      <c r="I7" s="91">
        <v>40</v>
      </c>
      <c r="J7" s="68">
        <f>SUM(E7:I7)</f>
        <v>92919</v>
      </c>
    </row>
    <row r="8" spans="2:10">
      <c r="B8" s="33">
        <v>4</v>
      </c>
      <c r="C8" s="63" t="s">
        <v>120</v>
      </c>
      <c r="D8" s="68">
        <v>27820</v>
      </c>
      <c r="E8" s="89">
        <v>26925</v>
      </c>
      <c r="F8" s="68">
        <v>430</v>
      </c>
      <c r="G8" s="68">
        <v>15</v>
      </c>
      <c r="H8" s="90">
        <v>450</v>
      </c>
      <c r="I8" s="91">
        <v>59</v>
      </c>
      <c r="J8" s="68">
        <f t="shared" ref="J8:J27" si="0">SUM(E8:I8)</f>
        <v>27879</v>
      </c>
    </row>
    <row r="9" spans="2:10">
      <c r="B9" s="33">
        <v>5</v>
      </c>
      <c r="C9" s="63" t="s">
        <v>126</v>
      </c>
      <c r="D9" s="67"/>
      <c r="E9" s="86"/>
      <c r="F9" s="67"/>
      <c r="G9" s="67"/>
      <c r="H9" s="87"/>
      <c r="I9" s="88"/>
      <c r="J9" s="68">
        <f t="shared" si="0"/>
        <v>0</v>
      </c>
    </row>
    <row r="10" spans="2:10">
      <c r="B10" s="35">
        <v>6</v>
      </c>
      <c r="C10" s="25" t="s">
        <v>127</v>
      </c>
      <c r="D10" s="92">
        <f>+D7+D8</f>
        <v>120699</v>
      </c>
      <c r="E10" s="93">
        <f t="shared" ref="E10:I10" si="1">+E7+E8</f>
        <v>110582</v>
      </c>
      <c r="F10" s="92">
        <f t="shared" si="1"/>
        <v>5842</v>
      </c>
      <c r="G10" s="92">
        <f t="shared" si="1"/>
        <v>230</v>
      </c>
      <c r="H10" s="94">
        <f t="shared" si="1"/>
        <v>4045</v>
      </c>
      <c r="I10" s="95">
        <f t="shared" si="1"/>
        <v>99</v>
      </c>
      <c r="J10" s="69">
        <f t="shared" si="0"/>
        <v>120798</v>
      </c>
    </row>
    <row r="11" spans="2:10">
      <c r="B11" s="33">
        <v>7</v>
      </c>
      <c r="C11" s="63" t="s">
        <v>115</v>
      </c>
      <c r="D11" s="68">
        <v>10774</v>
      </c>
      <c r="E11" s="89">
        <v>8019</v>
      </c>
      <c r="F11" s="68">
        <v>2679</v>
      </c>
      <c r="G11" s="68"/>
      <c r="H11" s="90">
        <v>76</v>
      </c>
      <c r="I11" s="91">
        <v>5</v>
      </c>
      <c r="J11" s="68">
        <f t="shared" si="0"/>
        <v>10779</v>
      </c>
    </row>
    <row r="12" spans="2:10">
      <c r="B12" s="33">
        <v>8</v>
      </c>
      <c r="C12" s="63" t="s">
        <v>128</v>
      </c>
      <c r="D12" s="68">
        <v>378</v>
      </c>
      <c r="E12" s="89">
        <v>378</v>
      </c>
      <c r="F12" s="68"/>
      <c r="G12" s="68"/>
      <c r="H12" s="90"/>
      <c r="I12" s="91"/>
      <c r="J12" s="68">
        <f t="shared" si="0"/>
        <v>378</v>
      </c>
    </row>
    <row r="13" spans="2:10">
      <c r="B13" s="33">
        <v>9</v>
      </c>
      <c r="C13" s="63" t="s">
        <v>129</v>
      </c>
      <c r="D13" s="68"/>
      <c r="E13" s="89"/>
      <c r="F13" s="68"/>
      <c r="G13" s="68"/>
      <c r="H13" s="90"/>
      <c r="I13" s="91"/>
      <c r="J13" s="68"/>
    </row>
    <row r="14" spans="2:10">
      <c r="B14" s="33">
        <v>10</v>
      </c>
      <c r="C14" s="63" t="s">
        <v>130</v>
      </c>
      <c r="D14" s="68"/>
      <c r="E14" s="89"/>
      <c r="F14" s="68"/>
      <c r="G14" s="68"/>
      <c r="H14" s="90"/>
      <c r="I14" s="91"/>
      <c r="J14" s="68"/>
    </row>
    <row r="15" spans="2:10">
      <c r="B15" s="33">
        <v>11</v>
      </c>
      <c r="C15" s="63" t="s">
        <v>131</v>
      </c>
      <c r="D15" s="68"/>
      <c r="E15" s="89"/>
      <c r="F15" s="68"/>
      <c r="G15" s="68"/>
      <c r="H15" s="90"/>
      <c r="I15" s="91"/>
      <c r="J15" s="68"/>
    </row>
    <row r="16" spans="2:10">
      <c r="B16" s="33">
        <v>12</v>
      </c>
      <c r="C16" s="63" t="s">
        <v>116</v>
      </c>
      <c r="D16" s="68">
        <v>8692</v>
      </c>
      <c r="E16" s="89">
        <v>2536</v>
      </c>
      <c r="F16" s="68">
        <v>1044</v>
      </c>
      <c r="G16" s="68">
        <v>3824</v>
      </c>
      <c r="H16" s="90">
        <v>1288</v>
      </c>
      <c r="I16" s="91">
        <v>17</v>
      </c>
      <c r="J16" s="68">
        <f t="shared" si="0"/>
        <v>8709</v>
      </c>
    </row>
    <row r="17" spans="2:14">
      <c r="B17" s="33">
        <v>13</v>
      </c>
      <c r="C17" s="63" t="s">
        <v>117</v>
      </c>
      <c r="D17" s="68">
        <v>471</v>
      </c>
      <c r="E17" s="89">
        <v>471</v>
      </c>
      <c r="F17" s="68"/>
      <c r="G17" s="68"/>
      <c r="H17" s="90"/>
      <c r="I17" s="91"/>
      <c r="J17" s="68">
        <f t="shared" si="0"/>
        <v>471</v>
      </c>
    </row>
    <row r="18" spans="2:14">
      <c r="B18" s="33">
        <v>14</v>
      </c>
      <c r="C18" s="63" t="s">
        <v>120</v>
      </c>
      <c r="D18" s="68">
        <v>1103</v>
      </c>
      <c r="E18" s="89">
        <v>1103</v>
      </c>
      <c r="F18" s="68"/>
      <c r="G18" s="68"/>
      <c r="H18" s="90"/>
      <c r="I18" s="91"/>
      <c r="J18" s="68">
        <f t="shared" si="0"/>
        <v>1103</v>
      </c>
    </row>
    <row r="19" spans="2:14">
      <c r="B19" s="33">
        <v>15</v>
      </c>
      <c r="C19" s="46" t="s">
        <v>132</v>
      </c>
      <c r="D19" s="68"/>
      <c r="E19" s="89"/>
      <c r="F19" s="68"/>
      <c r="G19" s="68"/>
      <c r="H19" s="90"/>
      <c r="I19" s="91"/>
      <c r="J19" s="68"/>
    </row>
    <row r="20" spans="2:14">
      <c r="B20" s="33">
        <v>16</v>
      </c>
      <c r="C20" s="63" t="s">
        <v>133</v>
      </c>
      <c r="D20" s="68">
        <v>2</v>
      </c>
      <c r="E20" s="89">
        <v>2</v>
      </c>
      <c r="F20" s="68"/>
      <c r="G20" s="68"/>
      <c r="H20" s="90"/>
      <c r="I20" s="91"/>
      <c r="J20" s="68">
        <f t="shared" si="0"/>
        <v>2</v>
      </c>
    </row>
    <row r="21" spans="2:14">
      <c r="B21" s="33">
        <v>17</v>
      </c>
      <c r="C21" s="63" t="s">
        <v>134</v>
      </c>
      <c r="D21" s="68"/>
      <c r="E21" s="89"/>
      <c r="F21" s="68"/>
      <c r="G21" s="68"/>
      <c r="H21" s="90"/>
      <c r="I21" s="91"/>
      <c r="J21" s="68"/>
    </row>
    <row r="22" spans="2:14">
      <c r="B22" s="33">
        <v>18</v>
      </c>
      <c r="C22" s="63" t="s">
        <v>135</v>
      </c>
      <c r="D22" s="68"/>
      <c r="E22" s="89"/>
      <c r="F22" s="68"/>
      <c r="G22" s="68"/>
      <c r="H22" s="90"/>
      <c r="I22" s="91"/>
      <c r="J22" s="68"/>
    </row>
    <row r="23" spans="2:14" ht="24">
      <c r="B23" s="33">
        <v>19</v>
      </c>
      <c r="C23" s="63" t="s">
        <v>136</v>
      </c>
      <c r="D23" s="68"/>
      <c r="E23" s="89"/>
      <c r="F23" s="68"/>
      <c r="G23" s="68"/>
      <c r="H23" s="90"/>
      <c r="I23" s="91"/>
      <c r="J23" s="68"/>
    </row>
    <row r="24" spans="2:14">
      <c r="B24" s="33">
        <v>20</v>
      </c>
      <c r="C24" s="63" t="s">
        <v>137</v>
      </c>
      <c r="D24" s="68"/>
      <c r="E24" s="89"/>
      <c r="F24" s="68"/>
      <c r="G24" s="68"/>
      <c r="H24" s="90"/>
      <c r="I24" s="91"/>
      <c r="J24" s="68"/>
    </row>
    <row r="25" spans="2:14">
      <c r="B25" s="33">
        <v>21</v>
      </c>
      <c r="C25" s="63" t="s">
        <v>138</v>
      </c>
      <c r="D25" s="68">
        <v>1492</v>
      </c>
      <c r="E25" s="89">
        <v>1433</v>
      </c>
      <c r="F25" s="68"/>
      <c r="G25" s="68"/>
      <c r="H25" s="90">
        <v>59</v>
      </c>
      <c r="I25" s="91"/>
      <c r="J25" s="68">
        <f t="shared" si="0"/>
        <v>1492</v>
      </c>
    </row>
    <row r="26" spans="2:14">
      <c r="B26" s="33">
        <v>22</v>
      </c>
      <c r="C26" s="63" t="s">
        <v>139</v>
      </c>
      <c r="D26" s="68">
        <v>2306</v>
      </c>
      <c r="E26" s="89">
        <v>2229</v>
      </c>
      <c r="F26" s="68"/>
      <c r="G26" s="68"/>
      <c r="H26" s="90">
        <v>77</v>
      </c>
      <c r="I26" s="91"/>
      <c r="J26" s="68">
        <f t="shared" si="0"/>
        <v>2306</v>
      </c>
    </row>
    <row r="27" spans="2:14">
      <c r="B27" s="35">
        <v>23</v>
      </c>
      <c r="C27" s="25" t="s">
        <v>140</v>
      </c>
      <c r="D27" s="92">
        <f>+D26+D25+D20+D18+D17+D16+D12+D11</f>
        <v>25218</v>
      </c>
      <c r="E27" s="93">
        <f t="shared" ref="E27:I27" si="2">+E26+E25+E20+E18+E17+E16+E12+E11</f>
        <v>16171</v>
      </c>
      <c r="F27" s="92">
        <f t="shared" si="2"/>
        <v>3723</v>
      </c>
      <c r="G27" s="92">
        <f t="shared" si="2"/>
        <v>3824</v>
      </c>
      <c r="H27" s="94">
        <f t="shared" si="2"/>
        <v>1500</v>
      </c>
      <c r="I27" s="95">
        <f t="shared" si="2"/>
        <v>22</v>
      </c>
      <c r="J27" s="69">
        <f t="shared" si="0"/>
        <v>25240</v>
      </c>
    </row>
    <row r="28" spans="2:14" ht="13.5" thickBot="1">
      <c r="B28" s="49">
        <v>24</v>
      </c>
      <c r="C28" s="40" t="s">
        <v>71</v>
      </c>
      <c r="D28" s="96">
        <f>+D27+D10</f>
        <v>145917</v>
      </c>
      <c r="E28" s="97">
        <f t="shared" ref="E28:I28" si="3">+E27+E10</f>
        <v>126753</v>
      </c>
      <c r="F28" s="96">
        <f t="shared" si="3"/>
        <v>9565</v>
      </c>
      <c r="G28" s="96">
        <f t="shared" si="3"/>
        <v>4054</v>
      </c>
      <c r="H28" s="98">
        <f t="shared" si="3"/>
        <v>5545</v>
      </c>
      <c r="I28" s="99">
        <f t="shared" si="3"/>
        <v>121</v>
      </c>
      <c r="J28" s="70">
        <f>SUM(E28:I28)</f>
        <v>146038</v>
      </c>
      <c r="N28" s="4" t="s">
        <v>41</v>
      </c>
    </row>
  </sheetData>
  <mergeCells count="2">
    <mergeCell ref="B2:J2"/>
    <mergeCell ref="D3:J3"/>
  </mergeCells>
  <pageMargins left="0.7" right="0.7" top="0.75" bottom="0.75" header="0.3" footer="0.3"/>
  <ignoredErrors>
    <ignoredError sqref="J7:J8 J11:J12 J16:J18 J20 J25:J26"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31"/>
  <sheetViews>
    <sheetView workbookViewId="0">
      <selection activeCell="F27" sqref="F27"/>
    </sheetView>
  </sheetViews>
  <sheetFormatPr defaultRowHeight="12.75"/>
  <cols>
    <col min="1" max="1" width="3.7109375" style="4" customWidth="1"/>
    <col min="2" max="2" width="6.28515625" style="4" customWidth="1"/>
    <col min="3" max="3" width="43.85546875" style="4" customWidth="1"/>
    <col min="4" max="7" width="15.5703125" style="4" customWidth="1"/>
    <col min="8" max="8" width="14.7109375" style="4" bestFit="1" customWidth="1"/>
    <col min="9" max="13" width="15.5703125" style="4" customWidth="1"/>
    <col min="14" max="14" width="12.28515625" style="4" bestFit="1" customWidth="1"/>
    <col min="15" max="15" width="15.5703125" style="4" customWidth="1"/>
    <col min="16" max="16" width="10" style="4" bestFit="1" customWidth="1"/>
    <col min="17" max="17" width="9.5703125" style="4" bestFit="1" customWidth="1"/>
    <col min="18" max="16384" width="9.140625" style="4"/>
  </cols>
  <sheetData>
    <row r="1" spans="2:17" ht="21" customHeight="1"/>
    <row r="2" spans="2:17" ht="48" customHeight="1">
      <c r="B2" s="444" t="s">
        <v>151</v>
      </c>
      <c r="C2" s="444"/>
      <c r="D2" s="444"/>
      <c r="E2" s="444"/>
      <c r="F2" s="444"/>
      <c r="G2" s="444"/>
      <c r="H2" s="444"/>
      <c r="I2" s="444"/>
      <c r="J2" s="444"/>
    </row>
    <row r="3" spans="2:17" ht="47.25" customHeight="1">
      <c r="B3" s="27" t="s">
        <v>543</v>
      </c>
      <c r="C3" s="20"/>
      <c r="D3" s="53" t="s">
        <v>153</v>
      </c>
      <c r="E3" s="53" t="s">
        <v>154</v>
      </c>
      <c r="F3" s="53" t="s">
        <v>155</v>
      </c>
      <c r="G3" s="53" t="s">
        <v>156</v>
      </c>
      <c r="H3" s="53" t="s">
        <v>157</v>
      </c>
      <c r="I3" s="53" t="s">
        <v>158</v>
      </c>
      <c r="J3" s="53" t="s">
        <v>159</v>
      </c>
      <c r="K3" s="53" t="s">
        <v>160</v>
      </c>
      <c r="L3" s="53" t="s">
        <v>161</v>
      </c>
      <c r="M3" s="53" t="s">
        <v>162</v>
      </c>
      <c r="N3" s="53" t="s">
        <v>163</v>
      </c>
      <c r="O3" s="53" t="s">
        <v>164</v>
      </c>
      <c r="P3" s="53" t="s">
        <v>165</v>
      </c>
      <c r="Q3" s="53" t="s">
        <v>71</v>
      </c>
    </row>
    <row r="4" spans="2:17" s="82" customFormat="1" ht="12.75" customHeight="1">
      <c r="B4" s="33">
        <v>1</v>
      </c>
      <c r="C4" s="63" t="s">
        <v>115</v>
      </c>
      <c r="D4" s="77"/>
      <c r="E4" s="77"/>
      <c r="F4" s="77"/>
      <c r="G4" s="77"/>
      <c r="H4" s="77"/>
      <c r="I4" s="77"/>
      <c r="J4" s="77"/>
      <c r="K4" s="77"/>
      <c r="L4" s="77"/>
      <c r="M4" s="77"/>
      <c r="N4" s="77"/>
      <c r="O4" s="77"/>
      <c r="P4" s="77"/>
      <c r="Q4" s="77"/>
    </row>
    <row r="5" spans="2:17" s="82" customFormat="1" ht="12.75" customHeight="1">
      <c r="B5" s="33">
        <v>2</v>
      </c>
      <c r="C5" s="63" t="s">
        <v>116</v>
      </c>
      <c r="D5" s="77"/>
      <c r="E5" s="77"/>
      <c r="F5" s="77"/>
      <c r="G5" s="77"/>
      <c r="H5" s="77"/>
      <c r="I5" s="77"/>
      <c r="J5" s="77"/>
      <c r="K5" s="77"/>
      <c r="L5" s="77"/>
      <c r="M5" s="77"/>
      <c r="N5" s="77"/>
      <c r="O5" s="77"/>
      <c r="P5" s="77"/>
      <c r="Q5" s="156"/>
    </row>
    <row r="6" spans="2:17" s="82" customFormat="1" ht="12.75" customHeight="1">
      <c r="B6" s="33">
        <v>3</v>
      </c>
      <c r="C6" s="63" t="s">
        <v>117</v>
      </c>
      <c r="D6" s="77">
        <v>5753</v>
      </c>
      <c r="E6" s="77">
        <v>14600</v>
      </c>
      <c r="F6" s="77">
        <v>4890</v>
      </c>
      <c r="G6" s="77">
        <v>7054</v>
      </c>
      <c r="H6" s="77">
        <v>20742</v>
      </c>
      <c r="I6" s="77">
        <v>6021</v>
      </c>
      <c r="J6" s="77">
        <v>1096</v>
      </c>
      <c r="K6" s="77">
        <v>16489</v>
      </c>
      <c r="L6" s="77">
        <v>8366</v>
      </c>
      <c r="M6" s="77">
        <v>5333</v>
      </c>
      <c r="N6" s="77">
        <v>2575</v>
      </c>
      <c r="O6" s="77"/>
      <c r="P6" s="77"/>
      <c r="Q6" s="156">
        <f>SUM(D6:P6)</f>
        <v>92919</v>
      </c>
    </row>
    <row r="7" spans="2:17" s="82" customFormat="1" ht="12.75" customHeight="1">
      <c r="B7" s="33">
        <v>4</v>
      </c>
      <c r="C7" s="63" t="s">
        <v>120</v>
      </c>
      <c r="D7" s="77">
        <v>42</v>
      </c>
      <c r="E7" s="77">
        <v>30</v>
      </c>
      <c r="F7" s="77">
        <v>2</v>
      </c>
      <c r="G7" s="77">
        <v>61</v>
      </c>
      <c r="H7" s="77">
        <v>71</v>
      </c>
      <c r="I7" s="77">
        <v>58</v>
      </c>
      <c r="J7" s="77">
        <v>14</v>
      </c>
      <c r="K7" s="77">
        <v>130</v>
      </c>
      <c r="L7" s="77">
        <v>135</v>
      </c>
      <c r="M7" s="77">
        <v>22</v>
      </c>
      <c r="N7" s="77">
        <v>27314</v>
      </c>
      <c r="O7" s="77"/>
      <c r="P7" s="77"/>
      <c r="Q7" s="156">
        <f>SUM(D7:P7)</f>
        <v>27879</v>
      </c>
    </row>
    <row r="8" spans="2:17" s="82" customFormat="1" ht="12.75" customHeight="1">
      <c r="B8" s="33">
        <v>5</v>
      </c>
      <c r="C8" s="63" t="s">
        <v>126</v>
      </c>
      <c r="D8" s="77"/>
      <c r="E8" s="77"/>
      <c r="F8" s="77"/>
      <c r="G8" s="77"/>
      <c r="H8" s="77"/>
      <c r="I8" s="77"/>
      <c r="J8" s="77"/>
      <c r="K8" s="77"/>
      <c r="L8" s="77"/>
      <c r="M8" s="77"/>
      <c r="N8" s="77"/>
      <c r="O8" s="77"/>
      <c r="P8" s="77"/>
      <c r="Q8" s="156"/>
    </row>
    <row r="9" spans="2:17" s="82" customFormat="1" ht="12.75" customHeight="1">
      <c r="B9" s="35">
        <v>6</v>
      </c>
      <c r="C9" s="25" t="s">
        <v>127</v>
      </c>
      <c r="D9" s="80">
        <f>+D7+D6</f>
        <v>5795</v>
      </c>
      <c r="E9" s="80">
        <f t="shared" ref="E9:Q9" si="0">+E7+E6</f>
        <v>14630</v>
      </c>
      <c r="F9" s="80">
        <f t="shared" si="0"/>
        <v>4892</v>
      </c>
      <c r="G9" s="80">
        <f t="shared" si="0"/>
        <v>7115</v>
      </c>
      <c r="H9" s="80">
        <f t="shared" si="0"/>
        <v>20813</v>
      </c>
      <c r="I9" s="80">
        <f t="shared" si="0"/>
        <v>6079</v>
      </c>
      <c r="J9" s="80">
        <f t="shared" si="0"/>
        <v>1110</v>
      </c>
      <c r="K9" s="80">
        <f t="shared" si="0"/>
        <v>16619</v>
      </c>
      <c r="L9" s="80">
        <f t="shared" si="0"/>
        <v>8501</v>
      </c>
      <c r="M9" s="80">
        <f t="shared" si="0"/>
        <v>5355</v>
      </c>
      <c r="N9" s="80">
        <f t="shared" si="0"/>
        <v>29889</v>
      </c>
      <c r="O9" s="80"/>
      <c r="P9" s="80"/>
      <c r="Q9" s="80">
        <f t="shared" si="0"/>
        <v>120798</v>
      </c>
    </row>
    <row r="10" spans="2:17" s="82" customFormat="1" ht="12.75" customHeight="1">
      <c r="B10" s="33">
        <v>7</v>
      </c>
      <c r="C10" s="63" t="s">
        <v>115</v>
      </c>
      <c r="D10" s="77"/>
      <c r="E10" s="77"/>
      <c r="F10" s="77"/>
      <c r="G10" s="77"/>
      <c r="H10" s="77"/>
      <c r="I10" s="77"/>
      <c r="J10" s="77"/>
      <c r="K10" s="77"/>
      <c r="L10" s="77"/>
      <c r="M10" s="77"/>
      <c r="N10" s="77"/>
      <c r="O10" s="77">
        <v>10779</v>
      </c>
      <c r="P10" s="77"/>
      <c r="Q10" s="156">
        <f>SUM(D10:P10)</f>
        <v>10779</v>
      </c>
    </row>
    <row r="11" spans="2:17" s="82" customFormat="1" ht="12.75" customHeight="1">
      <c r="B11" s="33">
        <v>8</v>
      </c>
      <c r="C11" s="63" t="s">
        <v>128</v>
      </c>
      <c r="D11" s="77"/>
      <c r="E11" s="77"/>
      <c r="F11" s="77"/>
      <c r="G11" s="77"/>
      <c r="H11" s="77"/>
      <c r="I11" s="77"/>
      <c r="J11" s="77"/>
      <c r="K11" s="77"/>
      <c r="L11" s="77"/>
      <c r="M11" s="77"/>
      <c r="N11" s="77"/>
      <c r="O11" s="77">
        <v>378</v>
      </c>
      <c r="P11" s="77"/>
      <c r="Q11" s="156">
        <f>SUM(D11:P11)</f>
        <v>378</v>
      </c>
    </row>
    <row r="12" spans="2:17" s="82" customFormat="1" ht="12.75" customHeight="1">
      <c r="B12" s="33">
        <v>9</v>
      </c>
      <c r="C12" s="63" t="s">
        <v>129</v>
      </c>
      <c r="D12" s="77"/>
      <c r="E12" s="77"/>
      <c r="F12" s="77"/>
      <c r="G12" s="77"/>
      <c r="H12" s="77"/>
      <c r="I12" s="77"/>
      <c r="J12" s="77"/>
      <c r="K12" s="77"/>
      <c r="L12" s="77"/>
      <c r="M12" s="77"/>
      <c r="N12" s="77"/>
      <c r="O12" s="77"/>
      <c r="P12" s="77"/>
      <c r="Q12" s="156"/>
    </row>
    <row r="13" spans="2:17" s="82" customFormat="1" ht="12.75" customHeight="1">
      <c r="B13" s="33">
        <v>10</v>
      </c>
      <c r="C13" s="63" t="s">
        <v>130</v>
      </c>
      <c r="D13" s="77"/>
      <c r="E13" s="77"/>
      <c r="F13" s="77"/>
      <c r="G13" s="77"/>
      <c r="H13" s="77"/>
      <c r="I13" s="77"/>
      <c r="J13" s="77"/>
      <c r="K13" s="77"/>
      <c r="L13" s="77"/>
      <c r="M13" s="77"/>
      <c r="N13" s="77"/>
      <c r="O13" s="77"/>
      <c r="P13" s="77"/>
      <c r="Q13" s="156"/>
    </row>
    <row r="14" spans="2:17" s="82" customFormat="1" ht="12.75" customHeight="1">
      <c r="B14" s="33">
        <v>11</v>
      </c>
      <c r="C14" s="63" t="s">
        <v>131</v>
      </c>
      <c r="D14" s="77"/>
      <c r="E14" s="77"/>
      <c r="F14" s="77"/>
      <c r="G14" s="77"/>
      <c r="H14" s="77"/>
      <c r="I14" s="77"/>
      <c r="J14" s="77"/>
      <c r="K14" s="77"/>
      <c r="L14" s="77"/>
      <c r="M14" s="77"/>
      <c r="N14" s="77"/>
      <c r="O14" s="77"/>
      <c r="P14" s="77"/>
      <c r="Q14" s="156"/>
    </row>
    <row r="15" spans="2:17" s="82" customFormat="1" ht="12.75" customHeight="1">
      <c r="B15" s="33">
        <v>12</v>
      </c>
      <c r="C15" s="63" t="s">
        <v>116</v>
      </c>
      <c r="D15" s="77"/>
      <c r="E15" s="77"/>
      <c r="F15" s="77"/>
      <c r="G15" s="77"/>
      <c r="H15" s="77"/>
      <c r="I15" s="77"/>
      <c r="J15" s="77"/>
      <c r="K15" s="77"/>
      <c r="L15" s="77"/>
      <c r="M15" s="77"/>
      <c r="N15" s="77"/>
      <c r="O15" s="77"/>
      <c r="P15" s="77">
        <v>8709</v>
      </c>
      <c r="Q15" s="156">
        <f>SUM(D15:P15)</f>
        <v>8709</v>
      </c>
    </row>
    <row r="16" spans="2:17" s="82" customFormat="1" ht="12.75" customHeight="1">
      <c r="B16" s="33">
        <v>13</v>
      </c>
      <c r="C16" s="63" t="s">
        <v>117</v>
      </c>
      <c r="D16" s="77">
        <v>15</v>
      </c>
      <c r="E16" s="77">
        <v>7</v>
      </c>
      <c r="F16" s="77"/>
      <c r="G16" s="77">
        <v>4</v>
      </c>
      <c r="H16" s="77">
        <v>3</v>
      </c>
      <c r="I16" s="77">
        <v>15</v>
      </c>
      <c r="J16" s="77">
        <v>1</v>
      </c>
      <c r="K16" s="77"/>
      <c r="L16" s="77"/>
      <c r="M16" s="77">
        <v>426</v>
      </c>
      <c r="N16" s="77"/>
      <c r="O16" s="77"/>
      <c r="P16" s="77"/>
      <c r="Q16" s="156">
        <f>SUM(D16:P16)</f>
        <v>471</v>
      </c>
    </row>
    <row r="17" spans="2:17" s="82" customFormat="1" ht="12.75" customHeight="1">
      <c r="B17" s="33">
        <v>14</v>
      </c>
      <c r="C17" s="63" t="s">
        <v>120</v>
      </c>
      <c r="D17" s="77">
        <v>2</v>
      </c>
      <c r="E17" s="77"/>
      <c r="F17" s="77"/>
      <c r="G17" s="77">
        <v>2</v>
      </c>
      <c r="H17" s="77">
        <v>2</v>
      </c>
      <c r="I17" s="77">
        <v>1</v>
      </c>
      <c r="J17" s="77"/>
      <c r="K17" s="77"/>
      <c r="L17" s="77"/>
      <c r="M17" s="77">
        <v>1</v>
      </c>
      <c r="N17" s="77">
        <v>1095</v>
      </c>
      <c r="O17" s="77"/>
      <c r="P17" s="77"/>
      <c r="Q17" s="156">
        <f>SUM(D17:P17)</f>
        <v>1103</v>
      </c>
    </row>
    <row r="18" spans="2:17" s="82" customFormat="1" ht="12.75" customHeight="1">
      <c r="B18" s="33">
        <v>15</v>
      </c>
      <c r="C18" s="63" t="s">
        <v>132</v>
      </c>
      <c r="D18" s="77"/>
      <c r="E18" s="77"/>
      <c r="F18" s="77"/>
      <c r="G18" s="77"/>
      <c r="H18" s="77"/>
      <c r="I18" s="77"/>
      <c r="J18" s="77"/>
      <c r="K18" s="77"/>
      <c r="L18" s="77"/>
      <c r="M18" s="77"/>
      <c r="N18" s="77"/>
      <c r="O18" s="77"/>
      <c r="P18" s="77"/>
      <c r="Q18" s="156"/>
    </row>
    <row r="19" spans="2:17" s="82" customFormat="1" ht="12.75" customHeight="1">
      <c r="B19" s="33">
        <v>16</v>
      </c>
      <c r="C19" s="63" t="s">
        <v>133</v>
      </c>
      <c r="D19" s="77"/>
      <c r="E19" s="77"/>
      <c r="F19" s="77"/>
      <c r="G19" s="77"/>
      <c r="H19" s="77"/>
      <c r="I19" s="77"/>
      <c r="J19" s="77"/>
      <c r="K19" s="77"/>
      <c r="L19" s="77"/>
      <c r="M19" s="77"/>
      <c r="N19" s="77">
        <v>2</v>
      </c>
      <c r="O19" s="77"/>
      <c r="P19" s="77"/>
      <c r="Q19" s="156">
        <f>SUM(D19:P19)</f>
        <v>2</v>
      </c>
    </row>
    <row r="20" spans="2:17" s="82" customFormat="1" ht="12.75" customHeight="1">
      <c r="B20" s="33">
        <v>17</v>
      </c>
      <c r="C20" s="63" t="s">
        <v>134</v>
      </c>
      <c r="D20" s="77"/>
      <c r="E20" s="77"/>
      <c r="F20" s="77"/>
      <c r="G20" s="77"/>
      <c r="H20" s="77"/>
      <c r="I20" s="77"/>
      <c r="J20" s="77"/>
      <c r="K20" s="77"/>
      <c r="L20" s="77"/>
      <c r="M20" s="77"/>
      <c r="N20" s="77"/>
      <c r="O20" s="77"/>
      <c r="P20" s="77"/>
      <c r="Q20" s="156"/>
    </row>
    <row r="21" spans="2:17" s="82" customFormat="1" ht="12.75" customHeight="1">
      <c r="B21" s="33">
        <v>18</v>
      </c>
      <c r="C21" s="63" t="s">
        <v>135</v>
      </c>
      <c r="D21" s="77"/>
      <c r="E21" s="77"/>
      <c r="F21" s="77"/>
      <c r="G21" s="77"/>
      <c r="H21" s="77"/>
      <c r="I21" s="77"/>
      <c r="J21" s="77"/>
      <c r="K21" s="77"/>
      <c r="L21" s="77"/>
      <c r="M21" s="77"/>
      <c r="N21" s="77"/>
      <c r="O21" s="77"/>
      <c r="P21" s="77"/>
      <c r="Q21" s="156"/>
    </row>
    <row r="22" spans="2:17" s="82" customFormat="1" ht="25.5" customHeight="1">
      <c r="B22" s="33">
        <v>19</v>
      </c>
      <c r="C22" s="63" t="s">
        <v>152</v>
      </c>
      <c r="D22" s="77"/>
      <c r="E22" s="77"/>
      <c r="F22" s="77"/>
      <c r="G22" s="77"/>
      <c r="H22" s="77"/>
      <c r="I22" s="77"/>
      <c r="J22" s="77"/>
      <c r="K22" s="77"/>
      <c r="L22" s="77"/>
      <c r="M22" s="77"/>
      <c r="N22" s="77"/>
      <c r="O22" s="77"/>
      <c r="P22" s="77"/>
      <c r="Q22" s="156"/>
    </row>
    <row r="23" spans="2:17" s="82" customFormat="1" ht="12.75" customHeight="1">
      <c r="B23" s="33">
        <v>20</v>
      </c>
      <c r="C23" s="63" t="s">
        <v>137</v>
      </c>
      <c r="D23" s="77"/>
      <c r="E23" s="77"/>
      <c r="F23" s="77"/>
      <c r="G23" s="77"/>
      <c r="H23" s="77"/>
      <c r="I23" s="77"/>
      <c r="J23" s="77"/>
      <c r="K23" s="77"/>
      <c r="L23" s="77"/>
      <c r="M23" s="77"/>
      <c r="N23" s="77"/>
      <c r="O23" s="77"/>
      <c r="P23" s="77"/>
      <c r="Q23" s="156"/>
    </row>
    <row r="24" spans="2:17" s="82" customFormat="1" ht="12.75" customHeight="1">
      <c r="B24" s="33">
        <v>21</v>
      </c>
      <c r="C24" s="63" t="s">
        <v>138</v>
      </c>
      <c r="D24" s="77"/>
      <c r="E24" s="77"/>
      <c r="F24" s="77"/>
      <c r="G24" s="77"/>
      <c r="H24" s="77"/>
      <c r="I24" s="77"/>
      <c r="J24" s="77"/>
      <c r="K24" s="77">
        <v>474</v>
      </c>
      <c r="L24" s="77"/>
      <c r="M24" s="77">
        <v>210</v>
      </c>
      <c r="N24" s="77"/>
      <c r="O24" s="77"/>
      <c r="P24" s="77">
        <v>808</v>
      </c>
      <c r="Q24" s="156">
        <f>SUM(D24:P24)</f>
        <v>1492</v>
      </c>
    </row>
    <row r="25" spans="2:17" s="82" customFormat="1" ht="12.75" customHeight="1">
      <c r="B25" s="33">
        <v>22</v>
      </c>
      <c r="C25" s="63" t="s">
        <v>139</v>
      </c>
      <c r="D25" s="77"/>
      <c r="E25" s="77"/>
      <c r="F25" s="77"/>
      <c r="G25" s="77"/>
      <c r="H25" s="77"/>
      <c r="I25" s="77"/>
      <c r="J25" s="77"/>
      <c r="K25" s="77"/>
      <c r="L25" s="77"/>
      <c r="M25" s="77">
        <v>2306</v>
      </c>
      <c r="N25" s="77"/>
      <c r="O25" s="77"/>
      <c r="P25" s="77"/>
      <c r="Q25" s="156">
        <f>SUM(D25:P25)</f>
        <v>2306</v>
      </c>
    </row>
    <row r="26" spans="2:17" s="82" customFormat="1" ht="12.75" customHeight="1">
      <c r="B26" s="35">
        <v>23</v>
      </c>
      <c r="C26" s="25" t="s">
        <v>140</v>
      </c>
      <c r="D26" s="80">
        <f>SUM(D10:D25)</f>
        <v>17</v>
      </c>
      <c r="E26" s="80">
        <f t="shared" ref="E26:Q26" si="1">SUM(E10:E25)</f>
        <v>7</v>
      </c>
      <c r="F26" s="80"/>
      <c r="G26" s="80">
        <f t="shared" si="1"/>
        <v>6</v>
      </c>
      <c r="H26" s="80">
        <f t="shared" si="1"/>
        <v>5</v>
      </c>
      <c r="I26" s="80">
        <f t="shared" si="1"/>
        <v>16</v>
      </c>
      <c r="J26" s="80">
        <f t="shared" si="1"/>
        <v>1</v>
      </c>
      <c r="K26" s="80">
        <f t="shared" si="1"/>
        <v>474</v>
      </c>
      <c r="L26" s="80"/>
      <c r="M26" s="80">
        <f t="shared" si="1"/>
        <v>2943</v>
      </c>
      <c r="N26" s="80">
        <f t="shared" si="1"/>
        <v>1097</v>
      </c>
      <c r="O26" s="80">
        <f t="shared" si="1"/>
        <v>11157</v>
      </c>
      <c r="P26" s="80">
        <f t="shared" si="1"/>
        <v>9517</v>
      </c>
      <c r="Q26" s="80">
        <f t="shared" si="1"/>
        <v>25240</v>
      </c>
    </row>
    <row r="27" spans="2:17" s="82" customFormat="1" ht="12.75" customHeight="1" thickBot="1">
      <c r="B27" s="47">
        <v>24</v>
      </c>
      <c r="C27" s="40" t="s">
        <v>71</v>
      </c>
      <c r="D27" s="81">
        <f>+D26+D9</f>
        <v>5812</v>
      </c>
      <c r="E27" s="81">
        <f t="shared" ref="E27:Q27" si="2">+E26+E9</f>
        <v>14637</v>
      </c>
      <c r="F27" s="81">
        <f t="shared" si="2"/>
        <v>4892</v>
      </c>
      <c r="G27" s="81">
        <f t="shared" si="2"/>
        <v>7121</v>
      </c>
      <c r="H27" s="81">
        <f t="shared" si="2"/>
        <v>20818</v>
      </c>
      <c r="I27" s="81">
        <f t="shared" si="2"/>
        <v>6095</v>
      </c>
      <c r="J27" s="81">
        <f t="shared" si="2"/>
        <v>1111</v>
      </c>
      <c r="K27" s="81">
        <f t="shared" si="2"/>
        <v>17093</v>
      </c>
      <c r="L27" s="81">
        <f t="shared" si="2"/>
        <v>8501</v>
      </c>
      <c r="M27" s="81">
        <f t="shared" si="2"/>
        <v>8298</v>
      </c>
      <c r="N27" s="81">
        <f t="shared" si="2"/>
        <v>30986</v>
      </c>
      <c r="O27" s="81">
        <f t="shared" si="2"/>
        <v>11157</v>
      </c>
      <c r="P27" s="81">
        <f t="shared" si="2"/>
        <v>9517</v>
      </c>
      <c r="Q27" s="81">
        <f t="shared" si="2"/>
        <v>146038</v>
      </c>
    </row>
    <row r="28" spans="2:17">
      <c r="D28" s="293"/>
      <c r="E28" s="293"/>
      <c r="F28" s="293"/>
      <c r="G28" s="293"/>
      <c r="H28" s="293"/>
      <c r="I28" s="293"/>
      <c r="J28" s="293"/>
      <c r="K28" s="293"/>
      <c r="L28" s="293"/>
      <c r="M28" s="293"/>
      <c r="N28" s="293"/>
      <c r="O28" s="293"/>
      <c r="P28" s="293"/>
      <c r="Q28" s="293"/>
    </row>
    <row r="31" spans="2:17">
      <c r="O31" s="4" t="s">
        <v>41</v>
      </c>
    </row>
  </sheetData>
  <mergeCells count="1">
    <mergeCell ref="B2:J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8"/>
  <sheetViews>
    <sheetView workbookViewId="0">
      <selection activeCell="B5" sqref="B5"/>
    </sheetView>
  </sheetViews>
  <sheetFormatPr defaultRowHeight="12.75"/>
  <cols>
    <col min="1" max="1" width="3.7109375" style="4" customWidth="1"/>
    <col min="2" max="2" width="5.7109375" style="5" customWidth="1"/>
    <col min="3" max="3" width="37.7109375" style="4" customWidth="1"/>
    <col min="4" max="9" width="13" style="4" customWidth="1"/>
    <col min="10" max="16384" width="9.140625" style="4"/>
  </cols>
  <sheetData>
    <row r="1" spans="2:10" ht="21" customHeight="1"/>
    <row r="2" spans="2:10" ht="48" customHeight="1">
      <c r="B2" s="444" t="s">
        <v>167</v>
      </c>
      <c r="C2" s="444"/>
      <c r="D2" s="444"/>
      <c r="E2" s="444"/>
      <c r="F2" s="444"/>
      <c r="G2" s="444"/>
      <c r="H2" s="444"/>
      <c r="I2" s="444"/>
      <c r="J2" s="444"/>
    </row>
    <row r="3" spans="2:10">
      <c r="B3" s="48"/>
      <c r="C3" s="19"/>
      <c r="D3" s="449" t="s">
        <v>168</v>
      </c>
      <c r="E3" s="449"/>
      <c r="F3" s="449"/>
      <c r="G3" s="449"/>
      <c r="H3" s="449"/>
      <c r="I3" s="449"/>
    </row>
    <row r="4" spans="2:10" ht="32.25" customHeight="1">
      <c r="B4" s="27" t="s">
        <v>543</v>
      </c>
      <c r="C4" s="19"/>
      <c r="D4" s="48" t="s">
        <v>169</v>
      </c>
      <c r="E4" s="48" t="s">
        <v>170</v>
      </c>
      <c r="F4" s="48" t="s">
        <v>171</v>
      </c>
      <c r="G4" s="48" t="s">
        <v>172</v>
      </c>
      <c r="H4" s="48" t="s">
        <v>173</v>
      </c>
      <c r="I4" s="48" t="s">
        <v>71</v>
      </c>
    </row>
    <row r="5" spans="2:10">
      <c r="B5" s="33">
        <v>1</v>
      </c>
      <c r="C5" s="63" t="s">
        <v>115</v>
      </c>
      <c r="D5" s="67"/>
      <c r="E5" s="67"/>
      <c r="F5" s="67"/>
      <c r="G5" s="67"/>
      <c r="H5" s="67"/>
      <c r="I5" s="67"/>
    </row>
    <row r="6" spans="2:10">
      <c r="B6" s="33">
        <v>2</v>
      </c>
      <c r="C6" s="63" t="s">
        <v>116</v>
      </c>
      <c r="D6" s="67"/>
      <c r="E6" s="67"/>
      <c r="F6" s="67"/>
      <c r="G6" s="67"/>
      <c r="H6" s="67"/>
      <c r="I6" s="67"/>
    </row>
    <row r="7" spans="2:10">
      <c r="B7" s="33">
        <v>3</v>
      </c>
      <c r="C7" s="63" t="s">
        <v>117</v>
      </c>
      <c r="D7" s="68">
        <v>43258</v>
      </c>
      <c r="E7" s="68">
        <v>36931</v>
      </c>
      <c r="F7" s="68">
        <v>8350</v>
      </c>
      <c r="G7" s="68">
        <v>4380</v>
      </c>
      <c r="H7" s="68"/>
      <c r="I7" s="68">
        <f>SUM(D7:H7)</f>
        <v>92919</v>
      </c>
    </row>
    <row r="8" spans="2:10">
      <c r="B8" s="33">
        <v>4</v>
      </c>
      <c r="C8" s="63" t="s">
        <v>120</v>
      </c>
      <c r="D8" s="68">
        <v>8309</v>
      </c>
      <c r="E8" s="68">
        <v>3753</v>
      </c>
      <c r="F8" s="68">
        <v>2411</v>
      </c>
      <c r="G8" s="68">
        <v>13406</v>
      </c>
      <c r="H8" s="68"/>
      <c r="I8" s="68">
        <f>SUM(D8:H8)</f>
        <v>27879</v>
      </c>
    </row>
    <row r="9" spans="2:10">
      <c r="B9" s="33">
        <v>5</v>
      </c>
      <c r="C9" s="63" t="s">
        <v>126</v>
      </c>
      <c r="D9" s="68"/>
      <c r="E9" s="68"/>
      <c r="F9" s="68"/>
      <c r="G9" s="68"/>
      <c r="H9" s="68"/>
      <c r="I9" s="68"/>
    </row>
    <row r="10" spans="2:10">
      <c r="B10" s="35">
        <v>6</v>
      </c>
      <c r="C10" s="25" t="s">
        <v>127</v>
      </c>
      <c r="D10" s="69">
        <f>+D7+D8</f>
        <v>51567</v>
      </c>
      <c r="E10" s="69">
        <f t="shared" ref="E10:I10" si="0">+E7+E8</f>
        <v>40684</v>
      </c>
      <c r="F10" s="69">
        <f t="shared" si="0"/>
        <v>10761</v>
      </c>
      <c r="G10" s="69">
        <f t="shared" si="0"/>
        <v>17786</v>
      </c>
      <c r="H10" s="69"/>
      <c r="I10" s="69">
        <f t="shared" si="0"/>
        <v>120798</v>
      </c>
    </row>
    <row r="11" spans="2:10">
      <c r="B11" s="33">
        <v>7</v>
      </c>
      <c r="C11" s="63" t="s">
        <v>115</v>
      </c>
      <c r="D11" s="68">
        <v>2062</v>
      </c>
      <c r="E11" s="68">
        <v>8717</v>
      </c>
      <c r="F11" s="68"/>
      <c r="G11" s="68"/>
      <c r="H11" s="68"/>
      <c r="I11" s="68">
        <f>SUM(D11:H11)</f>
        <v>10779</v>
      </c>
    </row>
    <row r="12" spans="2:10">
      <c r="B12" s="33">
        <v>8</v>
      </c>
      <c r="C12" s="63" t="s">
        <v>128</v>
      </c>
      <c r="D12" s="68">
        <v>252</v>
      </c>
      <c r="E12" s="68">
        <v>111</v>
      </c>
      <c r="F12" s="68">
        <v>8</v>
      </c>
      <c r="G12" s="68">
        <v>7</v>
      </c>
      <c r="H12" s="68"/>
      <c r="I12" s="68">
        <f>SUM(D12:H12)</f>
        <v>378</v>
      </c>
    </row>
    <row r="13" spans="2:10">
      <c r="B13" s="33">
        <v>9</v>
      </c>
      <c r="C13" s="63" t="s">
        <v>129</v>
      </c>
      <c r="D13" s="68"/>
      <c r="E13" s="68"/>
      <c r="F13" s="68"/>
      <c r="G13" s="68"/>
      <c r="H13" s="68"/>
      <c r="I13" s="68"/>
    </row>
    <row r="14" spans="2:10">
      <c r="B14" s="33">
        <v>10</v>
      </c>
      <c r="C14" s="63" t="s">
        <v>130</v>
      </c>
      <c r="D14" s="68"/>
      <c r="E14" s="68"/>
      <c r="F14" s="68"/>
      <c r="G14" s="68"/>
      <c r="H14" s="68"/>
      <c r="I14" s="68"/>
    </row>
    <row r="15" spans="2:10">
      <c r="B15" s="33">
        <v>11</v>
      </c>
      <c r="C15" s="63" t="s">
        <v>131</v>
      </c>
      <c r="D15" s="68"/>
      <c r="E15" s="68"/>
      <c r="F15" s="68"/>
      <c r="G15" s="68"/>
      <c r="H15" s="68"/>
      <c r="I15" s="68"/>
    </row>
    <row r="16" spans="2:10">
      <c r="B16" s="33">
        <v>12</v>
      </c>
      <c r="C16" s="63" t="s">
        <v>116</v>
      </c>
      <c r="D16" s="68">
        <v>824</v>
      </c>
      <c r="E16" s="68">
        <v>7885</v>
      </c>
      <c r="F16" s="68"/>
      <c r="G16" s="68"/>
      <c r="H16" s="68"/>
      <c r="I16" s="68">
        <f>SUM(D16:H16)</f>
        <v>8709</v>
      </c>
    </row>
    <row r="17" spans="2:9">
      <c r="B17" s="33">
        <v>13</v>
      </c>
      <c r="C17" s="63" t="s">
        <v>117</v>
      </c>
      <c r="D17" s="68">
        <v>219</v>
      </c>
      <c r="E17" s="68">
        <v>187</v>
      </c>
      <c r="F17" s="68">
        <v>43</v>
      </c>
      <c r="G17" s="68">
        <v>22</v>
      </c>
      <c r="H17" s="68"/>
      <c r="I17" s="68">
        <f>SUM(D17:H17)</f>
        <v>471</v>
      </c>
    </row>
    <row r="18" spans="2:9">
      <c r="B18" s="33">
        <v>14</v>
      </c>
      <c r="C18" s="63" t="s">
        <v>120</v>
      </c>
      <c r="D18" s="68">
        <v>329</v>
      </c>
      <c r="E18" s="68">
        <v>149</v>
      </c>
      <c r="F18" s="68">
        <v>95</v>
      </c>
      <c r="G18" s="68">
        <v>530</v>
      </c>
      <c r="H18" s="68"/>
      <c r="I18" s="68">
        <f>SUM(D18:H18)</f>
        <v>1103</v>
      </c>
    </row>
    <row r="19" spans="2:9" ht="24">
      <c r="B19" s="33">
        <v>15</v>
      </c>
      <c r="C19" s="63" t="s">
        <v>132</v>
      </c>
      <c r="D19" s="68"/>
      <c r="E19" s="68"/>
      <c r="F19" s="68"/>
      <c r="G19" s="68"/>
      <c r="H19" s="68"/>
      <c r="I19" s="68"/>
    </row>
    <row r="20" spans="2:9">
      <c r="B20" s="33">
        <v>16</v>
      </c>
      <c r="C20" s="63" t="s">
        <v>133</v>
      </c>
      <c r="D20" s="68">
        <v>1</v>
      </c>
      <c r="E20" s="68"/>
      <c r="F20" s="68"/>
      <c r="G20" s="68">
        <v>1</v>
      </c>
      <c r="H20" s="68"/>
      <c r="I20" s="68">
        <f>SUM(D20:H20)</f>
        <v>2</v>
      </c>
    </row>
    <row r="21" spans="2:9">
      <c r="B21" s="33">
        <v>17</v>
      </c>
      <c r="C21" s="63" t="s">
        <v>134</v>
      </c>
      <c r="D21" s="68"/>
      <c r="E21" s="68"/>
      <c r="F21" s="68"/>
      <c r="G21" s="68"/>
      <c r="H21" s="68"/>
      <c r="I21" s="68"/>
    </row>
    <row r="22" spans="2:9">
      <c r="B22" s="33">
        <v>18</v>
      </c>
      <c r="C22" s="63" t="s">
        <v>135</v>
      </c>
      <c r="D22" s="68"/>
      <c r="E22" s="68"/>
      <c r="F22" s="68"/>
      <c r="G22" s="68"/>
      <c r="H22" s="68"/>
      <c r="I22" s="68"/>
    </row>
    <row r="23" spans="2:9" ht="24">
      <c r="B23" s="33">
        <v>19</v>
      </c>
      <c r="C23" s="63" t="s">
        <v>152</v>
      </c>
      <c r="D23" s="68"/>
      <c r="E23" s="68"/>
      <c r="F23" s="68"/>
      <c r="G23" s="68"/>
      <c r="H23" s="68"/>
      <c r="I23" s="68"/>
    </row>
    <row r="24" spans="2:9">
      <c r="B24" s="33">
        <v>20</v>
      </c>
      <c r="C24" s="63" t="s">
        <v>137</v>
      </c>
      <c r="D24" s="68"/>
      <c r="E24" s="68"/>
      <c r="F24" s="68"/>
      <c r="G24" s="68"/>
      <c r="H24" s="68"/>
      <c r="I24" s="68"/>
    </row>
    <row r="25" spans="2:9">
      <c r="B25" s="33">
        <v>21</v>
      </c>
      <c r="C25" s="65" t="s">
        <v>138</v>
      </c>
      <c r="D25" s="68"/>
      <c r="E25" s="66"/>
      <c r="F25" s="66"/>
      <c r="G25" s="66">
        <v>1492</v>
      </c>
      <c r="H25" s="66"/>
      <c r="I25" s="68">
        <f>SUM(D25:H25)</f>
        <v>1492</v>
      </c>
    </row>
    <row r="26" spans="2:9">
      <c r="B26" s="33">
        <v>22</v>
      </c>
      <c r="C26" s="65" t="s">
        <v>139</v>
      </c>
      <c r="D26" s="68">
        <v>1327</v>
      </c>
      <c r="E26" s="66">
        <v>979</v>
      </c>
      <c r="F26" s="66"/>
      <c r="G26" s="66"/>
      <c r="H26" s="66"/>
      <c r="I26" s="68">
        <f>SUM(D26:H26)</f>
        <v>2306</v>
      </c>
    </row>
    <row r="27" spans="2:9">
      <c r="B27" s="35">
        <v>23</v>
      </c>
      <c r="C27" s="25" t="s">
        <v>221</v>
      </c>
      <c r="D27" s="69">
        <f>+D26+D25+D20+D18+D17+D16+D12+D11</f>
        <v>5014</v>
      </c>
      <c r="E27" s="69">
        <f t="shared" ref="E27:G27" si="1">+E26+E25+E20+E18+E17+E16+E12+E11</f>
        <v>18028</v>
      </c>
      <c r="F27" s="69">
        <f t="shared" si="1"/>
        <v>146</v>
      </c>
      <c r="G27" s="69">
        <f t="shared" si="1"/>
        <v>2052</v>
      </c>
      <c r="H27" s="69"/>
      <c r="I27" s="69">
        <f>SUM(D27:H27)</f>
        <v>25240</v>
      </c>
    </row>
    <row r="28" spans="2:9" ht="13.5" thickBot="1">
      <c r="B28" s="47">
        <v>24</v>
      </c>
      <c r="C28" s="40" t="s">
        <v>222</v>
      </c>
      <c r="D28" s="70">
        <f>+D27+D10</f>
        <v>56581</v>
      </c>
      <c r="E28" s="70">
        <f t="shared" ref="E28:I28" si="2">+E27+E10</f>
        <v>58712</v>
      </c>
      <c r="F28" s="70">
        <f t="shared" si="2"/>
        <v>10907</v>
      </c>
      <c r="G28" s="70">
        <f t="shared" si="2"/>
        <v>19838</v>
      </c>
      <c r="H28" s="70"/>
      <c r="I28" s="70">
        <f t="shared" si="2"/>
        <v>146038</v>
      </c>
    </row>
  </sheetData>
  <mergeCells count="2">
    <mergeCell ref="B2:J2"/>
    <mergeCell ref="D3:I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45"/>
  <sheetViews>
    <sheetView workbookViewId="0"/>
  </sheetViews>
  <sheetFormatPr defaultRowHeight="12.75"/>
  <cols>
    <col min="1" max="1" width="3.7109375" style="4" customWidth="1"/>
    <col min="2" max="2" width="5.28515625" style="5" customWidth="1"/>
    <col min="3" max="3" width="39.42578125" style="4" customWidth="1"/>
    <col min="4" max="8" width="14.7109375" style="4" customWidth="1"/>
    <col min="9" max="9" width="19" style="4" customWidth="1"/>
    <col min="10" max="10" width="14.7109375" style="4" customWidth="1"/>
    <col min="11" max="16384" width="9.140625" style="4"/>
  </cols>
  <sheetData>
    <row r="1" spans="2:11" ht="21" customHeight="1"/>
    <row r="2" spans="2:11" ht="48" customHeight="1">
      <c r="B2" s="444" t="s">
        <v>175</v>
      </c>
      <c r="C2" s="444"/>
      <c r="D2" s="444"/>
      <c r="E2" s="444"/>
      <c r="F2" s="444"/>
      <c r="G2" s="444"/>
      <c r="H2" s="444"/>
      <c r="I2" s="444"/>
      <c r="J2" s="444"/>
    </row>
    <row r="3" spans="2:11">
      <c r="B3" s="48"/>
      <c r="C3" s="48"/>
      <c r="D3" s="451" t="s">
        <v>176</v>
      </c>
      <c r="E3" s="451"/>
      <c r="F3" s="450" t="s">
        <v>177</v>
      </c>
      <c r="G3" s="450" t="s">
        <v>178</v>
      </c>
      <c r="H3" s="450" t="s">
        <v>179</v>
      </c>
      <c r="I3" s="450" t="s">
        <v>180</v>
      </c>
      <c r="J3" s="450" t="s">
        <v>181</v>
      </c>
    </row>
    <row r="4" spans="2:11" ht="36.75" customHeight="1">
      <c r="B4" s="27" t="s">
        <v>543</v>
      </c>
      <c r="C4" s="48"/>
      <c r="D4" s="48" t="s">
        <v>182</v>
      </c>
      <c r="E4" s="48" t="s">
        <v>183</v>
      </c>
      <c r="F4" s="450"/>
      <c r="G4" s="450"/>
      <c r="H4" s="450"/>
      <c r="I4" s="450"/>
      <c r="J4" s="450"/>
    </row>
    <row r="5" spans="2:11">
      <c r="B5" s="33">
        <v>1</v>
      </c>
      <c r="C5" s="63" t="s">
        <v>115</v>
      </c>
      <c r="D5" s="68"/>
      <c r="E5" s="150"/>
      <c r="F5" s="68"/>
      <c r="G5" s="68"/>
      <c r="H5" s="68"/>
      <c r="I5" s="68"/>
      <c r="J5" s="68"/>
    </row>
    <row r="6" spans="2:11">
      <c r="B6" s="33">
        <v>2</v>
      </c>
      <c r="C6" s="63" t="s">
        <v>116</v>
      </c>
      <c r="D6" s="77"/>
      <c r="E6" s="77"/>
      <c r="F6" s="77"/>
      <c r="G6" s="77"/>
      <c r="H6" s="77"/>
      <c r="I6" s="77"/>
      <c r="J6" s="77"/>
    </row>
    <row r="7" spans="2:11">
      <c r="B7" s="33">
        <v>3</v>
      </c>
      <c r="C7" s="63" t="s">
        <v>117</v>
      </c>
      <c r="D7" s="77">
        <v>2109</v>
      </c>
      <c r="E7" s="77">
        <v>93160</v>
      </c>
      <c r="F7" s="77">
        <v>2350</v>
      </c>
      <c r="G7" s="77"/>
      <c r="H7" s="77">
        <v>210</v>
      </c>
      <c r="I7" s="77">
        <v>385</v>
      </c>
      <c r="J7" s="77">
        <f>+D7+E7-F7-G7</f>
        <v>92919</v>
      </c>
      <c r="K7" s="245"/>
    </row>
    <row r="8" spans="2:11">
      <c r="B8" s="43">
        <v>4</v>
      </c>
      <c r="C8" s="67" t="s">
        <v>246</v>
      </c>
      <c r="D8" s="79"/>
      <c r="E8" s="79"/>
      <c r="F8" s="79"/>
      <c r="G8" s="79"/>
      <c r="H8" s="79"/>
      <c r="I8" s="79"/>
      <c r="J8" s="79"/>
      <c r="K8" s="245"/>
    </row>
    <row r="9" spans="2:11">
      <c r="B9" s="43">
        <v>5</v>
      </c>
      <c r="C9" s="34" t="s">
        <v>119</v>
      </c>
      <c r="D9" s="79">
        <v>474</v>
      </c>
      <c r="E9" s="79">
        <v>45125</v>
      </c>
      <c r="F9" s="79">
        <v>1112</v>
      </c>
      <c r="G9" s="79"/>
      <c r="H9" s="79">
        <v>27</v>
      </c>
      <c r="I9" s="79">
        <v>61</v>
      </c>
      <c r="J9" s="77">
        <f>+D9+E9-F9-G9</f>
        <v>44487</v>
      </c>
      <c r="K9" s="245"/>
    </row>
    <row r="10" spans="2:11">
      <c r="B10" s="33">
        <v>6</v>
      </c>
      <c r="C10" s="63" t="s">
        <v>120</v>
      </c>
      <c r="D10" s="77">
        <v>202</v>
      </c>
      <c r="E10" s="77">
        <v>28223</v>
      </c>
      <c r="F10" s="77">
        <v>546</v>
      </c>
      <c r="G10" s="77"/>
      <c r="H10" s="77">
        <v>5</v>
      </c>
      <c r="I10" s="77">
        <v>-155</v>
      </c>
      <c r="J10" s="77">
        <f>+D10+E10-F10-G10</f>
        <v>27879</v>
      </c>
      <c r="K10" s="245"/>
    </row>
    <row r="11" spans="2:11">
      <c r="B11" s="43">
        <v>7</v>
      </c>
      <c r="C11" s="151" t="s">
        <v>247</v>
      </c>
      <c r="D11" s="79">
        <v>109</v>
      </c>
      <c r="E11" s="79">
        <f>15267-1</f>
        <v>15266</v>
      </c>
      <c r="F11" s="79">
        <v>288</v>
      </c>
      <c r="G11" s="79"/>
      <c r="H11" s="79">
        <v>2</v>
      </c>
      <c r="I11" s="79">
        <v>-76</v>
      </c>
      <c r="J11" s="77">
        <f>+D11+E11-F11-G11</f>
        <v>15087</v>
      </c>
      <c r="K11" s="245"/>
    </row>
    <row r="12" spans="2:11">
      <c r="B12" s="43">
        <v>8</v>
      </c>
      <c r="C12" s="34" t="s">
        <v>122</v>
      </c>
      <c r="D12" s="79"/>
      <c r="E12" s="79">
        <v>662</v>
      </c>
      <c r="F12" s="79">
        <v>36</v>
      </c>
      <c r="G12" s="79"/>
      <c r="H12" s="79"/>
      <c r="I12" s="79">
        <v>-9</v>
      </c>
      <c r="J12" s="77">
        <f>+D12+E12-F12-G12</f>
        <v>626</v>
      </c>
      <c r="K12" s="245"/>
    </row>
    <row r="13" spans="2:11">
      <c r="B13" s="43">
        <v>9</v>
      </c>
      <c r="C13" s="34" t="s">
        <v>123</v>
      </c>
      <c r="D13" s="79">
        <v>109</v>
      </c>
      <c r="E13" s="79">
        <v>14604</v>
      </c>
      <c r="F13" s="79">
        <v>252</v>
      </c>
      <c r="G13" s="79"/>
      <c r="H13" s="79">
        <v>2</v>
      </c>
      <c r="I13" s="79">
        <v>-67</v>
      </c>
      <c r="J13" s="77">
        <f>+D13+E13-F13-G13</f>
        <v>14461</v>
      </c>
      <c r="K13" s="245"/>
    </row>
    <row r="14" spans="2:11">
      <c r="B14" s="43">
        <v>10</v>
      </c>
      <c r="C14" s="151" t="s">
        <v>248</v>
      </c>
      <c r="D14" s="79"/>
      <c r="E14" s="79"/>
      <c r="F14" s="79"/>
      <c r="G14" s="79"/>
      <c r="H14" s="79"/>
      <c r="I14" s="79"/>
      <c r="J14" s="79"/>
      <c r="K14" s="245"/>
    </row>
    <row r="15" spans="2:11">
      <c r="B15" s="33">
        <v>11</v>
      </c>
      <c r="C15" s="34" t="s">
        <v>125</v>
      </c>
      <c r="D15" s="79">
        <v>93</v>
      </c>
      <c r="E15" s="79">
        <v>12956</v>
      </c>
      <c r="F15" s="79">
        <v>257</v>
      </c>
      <c r="G15" s="79"/>
      <c r="H15" s="79">
        <v>3</v>
      </c>
      <c r="I15" s="79">
        <v>-79</v>
      </c>
      <c r="J15" s="77">
        <f>+D15+E15-F15-G15</f>
        <v>12792</v>
      </c>
      <c r="K15" s="245"/>
    </row>
    <row r="16" spans="2:11">
      <c r="B16" s="43">
        <v>12</v>
      </c>
      <c r="C16" s="34" t="s">
        <v>122</v>
      </c>
      <c r="D16" s="79"/>
      <c r="E16" s="79">
        <v>651</v>
      </c>
      <c r="F16" s="79">
        <v>38</v>
      </c>
      <c r="G16" s="79"/>
      <c r="H16" s="79"/>
      <c r="I16" s="79">
        <v>-6</v>
      </c>
      <c r="J16" s="77">
        <f>+D16+E16-F16-G16</f>
        <v>613</v>
      </c>
      <c r="K16" s="245"/>
    </row>
    <row r="17" spans="2:11">
      <c r="B17" s="43">
        <v>13</v>
      </c>
      <c r="C17" s="34" t="s">
        <v>123</v>
      </c>
      <c r="D17" s="79">
        <v>93</v>
      </c>
      <c r="E17" s="79">
        <v>12305</v>
      </c>
      <c r="F17" s="79">
        <v>219</v>
      </c>
      <c r="G17" s="79"/>
      <c r="H17" s="79">
        <v>3</v>
      </c>
      <c r="I17" s="79">
        <v>-73</v>
      </c>
      <c r="J17" s="77">
        <f>+D17+E17-F17-G17</f>
        <v>12179</v>
      </c>
      <c r="K17" s="245"/>
    </row>
    <row r="18" spans="2:11">
      <c r="B18" s="33">
        <v>14</v>
      </c>
      <c r="C18" s="63" t="s">
        <v>126</v>
      </c>
      <c r="D18" s="77"/>
      <c r="E18" s="77"/>
      <c r="F18" s="77"/>
      <c r="G18" s="77"/>
      <c r="H18" s="77"/>
      <c r="I18" s="77"/>
      <c r="J18" s="77"/>
      <c r="K18" s="245"/>
    </row>
    <row r="19" spans="2:11">
      <c r="B19" s="35">
        <v>15</v>
      </c>
      <c r="C19" s="152" t="s">
        <v>249</v>
      </c>
      <c r="D19" s="80">
        <f>+D7+D10</f>
        <v>2311</v>
      </c>
      <c r="E19" s="80">
        <f>+E7+E10</f>
        <v>121383</v>
      </c>
      <c r="F19" s="80">
        <f>+F7+F10</f>
        <v>2896</v>
      </c>
      <c r="G19" s="80">
        <f t="shared" ref="G19:I19" si="0">+G7+G10</f>
        <v>0</v>
      </c>
      <c r="H19" s="80">
        <f t="shared" si="0"/>
        <v>215</v>
      </c>
      <c r="I19" s="80">
        <f t="shared" si="0"/>
        <v>230</v>
      </c>
      <c r="J19" s="80">
        <f>+D19+E19-F19-G19</f>
        <v>120798</v>
      </c>
      <c r="K19" s="245"/>
    </row>
    <row r="20" spans="2:11">
      <c r="B20" s="33">
        <v>16</v>
      </c>
      <c r="C20" s="63" t="s">
        <v>115</v>
      </c>
      <c r="D20" s="77"/>
      <c r="E20" s="77">
        <v>10779</v>
      </c>
      <c r="F20" s="77"/>
      <c r="G20" s="77"/>
      <c r="H20" s="77"/>
      <c r="I20" s="77"/>
      <c r="J20" s="77">
        <f>+D20+E20-F20-G20</f>
        <v>10779</v>
      </c>
      <c r="K20" s="245"/>
    </row>
    <row r="21" spans="2:11">
      <c r="B21" s="33">
        <v>17</v>
      </c>
      <c r="C21" s="63" t="s">
        <v>128</v>
      </c>
      <c r="D21" s="77"/>
      <c r="E21" s="77">
        <v>378</v>
      </c>
      <c r="F21" s="77"/>
      <c r="G21" s="77"/>
      <c r="H21" s="77"/>
      <c r="I21" s="77"/>
      <c r="J21" s="77">
        <f>+D21+E21-F21-G21</f>
        <v>378</v>
      </c>
      <c r="K21" s="245"/>
    </row>
    <row r="22" spans="2:11">
      <c r="B22" s="33">
        <v>18</v>
      </c>
      <c r="C22" s="63" t="s">
        <v>129</v>
      </c>
      <c r="D22" s="77"/>
      <c r="E22" s="77"/>
      <c r="F22" s="77"/>
      <c r="G22" s="77"/>
      <c r="H22" s="77"/>
      <c r="I22" s="77"/>
      <c r="J22" s="77"/>
      <c r="K22" s="245"/>
    </row>
    <row r="23" spans="2:11">
      <c r="B23" s="33">
        <v>19</v>
      </c>
      <c r="C23" s="63" t="s">
        <v>130</v>
      </c>
      <c r="D23" s="77"/>
      <c r="E23" s="77"/>
      <c r="F23" s="77"/>
      <c r="G23" s="77"/>
      <c r="H23" s="77"/>
      <c r="I23" s="77"/>
      <c r="J23" s="77"/>
      <c r="K23" s="245"/>
    </row>
    <row r="24" spans="2:11">
      <c r="B24" s="33">
        <v>20</v>
      </c>
      <c r="C24" s="63" t="s">
        <v>131</v>
      </c>
      <c r="D24" s="77"/>
      <c r="E24" s="77"/>
      <c r="F24" s="77"/>
      <c r="G24" s="77"/>
      <c r="H24" s="77"/>
      <c r="I24" s="77"/>
      <c r="J24" s="77"/>
      <c r="K24" s="245"/>
    </row>
    <row r="25" spans="2:11">
      <c r="B25" s="33">
        <v>21</v>
      </c>
      <c r="C25" s="63" t="s">
        <v>116</v>
      </c>
      <c r="D25" s="77"/>
      <c r="E25" s="77">
        <v>8719</v>
      </c>
      <c r="F25" s="77">
        <v>10</v>
      </c>
      <c r="G25" s="77"/>
      <c r="H25" s="77"/>
      <c r="I25" s="77"/>
      <c r="J25" s="77">
        <f>+D25+E25-F25-G25</f>
        <v>8709</v>
      </c>
      <c r="K25" s="245"/>
    </row>
    <row r="26" spans="2:11">
      <c r="B26" s="33">
        <v>22</v>
      </c>
      <c r="C26" s="63" t="s">
        <v>117</v>
      </c>
      <c r="D26" s="77"/>
      <c r="E26" s="77">
        <v>471</v>
      </c>
      <c r="F26" s="77"/>
      <c r="G26" s="77"/>
      <c r="H26" s="77"/>
      <c r="I26" s="77">
        <v>-12</v>
      </c>
      <c r="J26" s="77">
        <f>+D26+E26-F26-G26</f>
        <v>471</v>
      </c>
      <c r="K26" s="245"/>
    </row>
    <row r="27" spans="2:11">
      <c r="B27" s="43">
        <v>23</v>
      </c>
      <c r="C27" s="34" t="s">
        <v>119</v>
      </c>
      <c r="D27" s="79"/>
      <c r="E27" s="79">
        <v>454</v>
      </c>
      <c r="F27" s="79"/>
      <c r="G27" s="79"/>
      <c r="H27" s="79"/>
      <c r="I27" s="79"/>
      <c r="J27" s="79">
        <f>+D27+E27-F27-G27</f>
        <v>454</v>
      </c>
      <c r="K27" s="245"/>
    </row>
    <row r="28" spans="2:11">
      <c r="B28" s="33">
        <v>24</v>
      </c>
      <c r="C28" s="63" t="s">
        <v>120</v>
      </c>
      <c r="D28" s="294"/>
      <c r="E28" s="77">
        <v>1116</v>
      </c>
      <c r="F28" s="77">
        <v>13</v>
      </c>
      <c r="G28" s="77"/>
      <c r="H28" s="77">
        <v>237</v>
      </c>
      <c r="I28" s="77">
        <v>-340</v>
      </c>
      <c r="J28" s="77">
        <f>+D28+E28-F28-G28</f>
        <v>1103</v>
      </c>
      <c r="K28" s="245"/>
    </row>
    <row r="29" spans="2:11">
      <c r="B29" s="43">
        <v>25</v>
      </c>
      <c r="C29" s="34" t="s">
        <v>119</v>
      </c>
      <c r="D29" s="79"/>
      <c r="E29" s="79">
        <v>1018</v>
      </c>
      <c r="F29" s="79">
        <v>11</v>
      </c>
      <c r="G29" s="79"/>
      <c r="H29" s="79"/>
      <c r="I29" s="79"/>
      <c r="J29" s="79">
        <f>+D29+E29-F29-G29</f>
        <v>1007</v>
      </c>
      <c r="K29" s="245"/>
    </row>
    <row r="30" spans="2:11">
      <c r="B30" s="33">
        <v>26</v>
      </c>
      <c r="C30" s="63" t="s">
        <v>132</v>
      </c>
      <c r="D30" s="77"/>
      <c r="E30" s="77"/>
      <c r="F30" s="77"/>
      <c r="G30" s="77"/>
      <c r="H30" s="77"/>
      <c r="I30" s="77"/>
      <c r="J30" s="77"/>
      <c r="K30" s="245"/>
    </row>
    <row r="31" spans="2:11">
      <c r="B31" s="43">
        <v>27</v>
      </c>
      <c r="C31" s="34" t="s">
        <v>119</v>
      </c>
      <c r="D31" s="77"/>
      <c r="E31" s="77"/>
      <c r="F31" s="77"/>
      <c r="G31" s="77"/>
      <c r="H31" s="77"/>
      <c r="I31" s="77"/>
      <c r="J31" s="77"/>
      <c r="K31" s="245"/>
    </row>
    <row r="32" spans="2:11">
      <c r="B32" s="33">
        <v>28</v>
      </c>
      <c r="C32" s="63" t="s">
        <v>133</v>
      </c>
      <c r="D32" s="77">
        <v>2</v>
      </c>
      <c r="E32" s="77"/>
      <c r="F32" s="77"/>
      <c r="G32" s="77"/>
      <c r="H32" s="77"/>
      <c r="I32" s="77"/>
      <c r="J32" s="77">
        <f>+D32+E32-F32-G32</f>
        <v>2</v>
      </c>
      <c r="K32" s="245"/>
    </row>
    <row r="33" spans="2:12">
      <c r="B33" s="153">
        <v>29</v>
      </c>
      <c r="C33" s="63" t="s">
        <v>134</v>
      </c>
      <c r="D33" s="77"/>
      <c r="E33" s="77"/>
      <c r="F33" s="77"/>
      <c r="G33" s="77"/>
      <c r="H33" s="77"/>
      <c r="I33" s="77"/>
      <c r="J33" s="77"/>
      <c r="K33" s="245"/>
    </row>
    <row r="34" spans="2:12">
      <c r="B34" s="33">
        <v>30</v>
      </c>
      <c r="C34" s="63" t="s">
        <v>135</v>
      </c>
      <c r="D34" s="77"/>
      <c r="E34" s="77"/>
      <c r="F34" s="77"/>
      <c r="G34" s="77"/>
      <c r="H34" s="77"/>
      <c r="I34" s="77"/>
      <c r="J34" s="77"/>
      <c r="K34" s="245"/>
    </row>
    <row r="35" spans="2:12" ht="24">
      <c r="B35" s="153">
        <v>31</v>
      </c>
      <c r="C35" s="63" t="s">
        <v>152</v>
      </c>
      <c r="D35" s="77"/>
      <c r="E35" s="77"/>
      <c r="F35" s="77"/>
      <c r="G35" s="77"/>
      <c r="H35" s="77"/>
      <c r="I35" s="77"/>
      <c r="J35" s="77"/>
      <c r="K35" s="245"/>
    </row>
    <row r="36" spans="2:12">
      <c r="B36" s="33">
        <v>32</v>
      </c>
      <c r="C36" s="63" t="s">
        <v>137</v>
      </c>
      <c r="D36" s="77"/>
      <c r="E36" s="77"/>
      <c r="F36" s="77"/>
      <c r="G36" s="77"/>
      <c r="H36" s="77"/>
      <c r="I36" s="77"/>
      <c r="J36" s="77"/>
      <c r="K36" s="245"/>
    </row>
    <row r="37" spans="2:12">
      <c r="B37" s="33">
        <v>33</v>
      </c>
      <c r="C37" s="63" t="s">
        <v>138</v>
      </c>
      <c r="D37" s="77"/>
      <c r="E37" s="77">
        <v>1492</v>
      </c>
      <c r="F37" s="77"/>
      <c r="G37" s="77"/>
      <c r="H37" s="77"/>
      <c r="I37" s="77"/>
      <c r="J37" s="77">
        <f>+D37+E37-F37-G37</f>
        <v>1492</v>
      </c>
      <c r="K37" s="245"/>
    </row>
    <row r="38" spans="2:12">
      <c r="B38" s="33">
        <v>34</v>
      </c>
      <c r="C38" s="63" t="s">
        <v>139</v>
      </c>
      <c r="D38" s="77"/>
      <c r="E38" s="77">
        <v>2306</v>
      </c>
      <c r="F38" s="77"/>
      <c r="G38" s="77"/>
      <c r="H38" s="77"/>
      <c r="I38" s="77"/>
      <c r="J38" s="77">
        <f>+D38+E38-F38-G38</f>
        <v>2306</v>
      </c>
      <c r="K38" s="245"/>
      <c r="L38" s="293"/>
    </row>
    <row r="39" spans="2:12">
      <c r="B39" s="35">
        <v>35</v>
      </c>
      <c r="C39" s="152" t="s">
        <v>221</v>
      </c>
      <c r="D39" s="80">
        <f>+D20+D21+D22+D23+D24+D25+D26+D28+D30+D32+D33+D34+D35+D36+D37+D38</f>
        <v>2</v>
      </c>
      <c r="E39" s="80">
        <f>+E20+E21+E22+E23+E24+E25+E26+E28+E30+E32+E33+E34+E35+E36+E37+E38</f>
        <v>25261</v>
      </c>
      <c r="F39" s="80">
        <f t="shared" ref="F39:I39" si="1">+F20+F21+F22+F23+F24+F25+F26+F28+F30+F32+F33+F34+F35+F36+F37+F38</f>
        <v>23</v>
      </c>
      <c r="G39" s="80">
        <f t="shared" si="1"/>
        <v>0</v>
      </c>
      <c r="H39" s="80">
        <f t="shared" si="1"/>
        <v>237</v>
      </c>
      <c r="I39" s="80">
        <f t="shared" si="1"/>
        <v>-352</v>
      </c>
      <c r="J39" s="80">
        <f>+D39+E39-F39-G39</f>
        <v>25240</v>
      </c>
      <c r="K39" s="245"/>
      <c r="L39" s="293"/>
    </row>
    <row r="40" spans="2:12" ht="13.5" thickBot="1">
      <c r="B40" s="47">
        <v>36</v>
      </c>
      <c r="C40" s="154" t="s">
        <v>222</v>
      </c>
      <c r="D40" s="81">
        <f>+D19+D32</f>
        <v>2313</v>
      </c>
      <c r="E40" s="81">
        <f>+E39+E19</f>
        <v>146644</v>
      </c>
      <c r="F40" s="81">
        <f t="shared" ref="F40:I40" si="2">+F39+F19</f>
        <v>2919</v>
      </c>
      <c r="G40" s="81">
        <f t="shared" si="2"/>
        <v>0</v>
      </c>
      <c r="H40" s="81">
        <f t="shared" si="2"/>
        <v>452</v>
      </c>
      <c r="I40" s="81">
        <f t="shared" si="2"/>
        <v>-122</v>
      </c>
      <c r="J40" s="81">
        <f>+D40+E40-F40-G40</f>
        <v>146038</v>
      </c>
      <c r="K40" s="245"/>
      <c r="L40" s="293"/>
    </row>
    <row r="41" spans="2:12">
      <c r="B41" s="33">
        <v>37</v>
      </c>
      <c r="C41" s="63" t="s">
        <v>223</v>
      </c>
      <c r="D41" s="77">
        <v>2011</v>
      </c>
      <c r="E41" s="77">
        <v>91221</v>
      </c>
      <c r="F41" s="77">
        <v>2703</v>
      </c>
      <c r="G41" s="77"/>
      <c r="H41" s="77">
        <v>452</v>
      </c>
      <c r="I41" s="77">
        <v>-150</v>
      </c>
      <c r="J41" s="77">
        <f>+D41+E41-F41-G41</f>
        <v>90529</v>
      </c>
      <c r="K41" s="293"/>
      <c r="L41" s="293"/>
    </row>
    <row r="42" spans="2:12">
      <c r="B42" s="33">
        <v>38</v>
      </c>
      <c r="C42" s="63" t="s">
        <v>224</v>
      </c>
      <c r="D42" s="77"/>
      <c r="E42" s="77"/>
      <c r="F42" s="77"/>
      <c r="G42" s="77"/>
      <c r="H42" s="77"/>
      <c r="I42" s="77"/>
      <c r="J42" s="77"/>
      <c r="K42" s="293"/>
      <c r="L42" s="293"/>
    </row>
    <row r="43" spans="2:12">
      <c r="B43" s="29">
        <v>39</v>
      </c>
      <c r="C43" s="30" t="s">
        <v>225</v>
      </c>
      <c r="D43" s="157">
        <v>302</v>
      </c>
      <c r="E43" s="157">
        <v>55423</v>
      </c>
      <c r="F43" s="157">
        <v>216</v>
      </c>
      <c r="G43" s="157"/>
      <c r="H43" s="157"/>
      <c r="I43" s="157">
        <v>28</v>
      </c>
      <c r="J43" s="157">
        <f>+D43+E43-F43-G43</f>
        <v>55509</v>
      </c>
      <c r="K43" s="293"/>
      <c r="L43" s="293"/>
    </row>
    <row r="44" spans="2:12">
      <c r="B44" s="105"/>
      <c r="C44" s="82"/>
      <c r="D44" s="295"/>
      <c r="E44" s="295"/>
      <c r="F44" s="295"/>
      <c r="G44" s="295"/>
      <c r="H44" s="295"/>
      <c r="I44" s="295"/>
      <c r="J44" s="295"/>
      <c r="K44" s="293"/>
      <c r="L44" s="293"/>
    </row>
    <row r="45" spans="2:12">
      <c r="B45" s="105"/>
      <c r="C45" s="82"/>
      <c r="D45" s="82"/>
      <c r="E45" s="82"/>
      <c r="F45" s="82"/>
      <c r="G45" s="82"/>
      <c r="H45" s="82"/>
      <c r="I45" s="82"/>
      <c r="J45" s="82"/>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39</vt:i4>
      </vt:variant>
    </vt:vector>
  </HeadingPairs>
  <TitlesOfParts>
    <vt:vector size="39"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Bankdata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gunda</cp:lastModifiedBy>
  <cp:lastPrinted>2019-02-22T08:49:36Z</cp:lastPrinted>
  <dcterms:created xsi:type="dcterms:W3CDTF">2018-02-08T09:24:03Z</dcterms:created>
  <dcterms:modified xsi:type="dcterms:W3CDTF">2019-03-01T07:30:55Z</dcterms:modified>
</cp:coreProperties>
</file>