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19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10" r:id="rId3"/>
    <sheet name="3" sheetId="11" r:id="rId4"/>
    <sheet name="4" sheetId="12" r:id="rId5"/>
    <sheet name="5" sheetId="13" r:id="rId6"/>
    <sheet name="6" sheetId="14" r:id="rId7"/>
    <sheet name="7" sheetId="15" r:id="rId8"/>
    <sheet name="8" sheetId="16" r:id="rId9"/>
    <sheet name="9" sheetId="17" r:id="rId10"/>
    <sheet name="10" sheetId="19" r:id="rId11"/>
    <sheet name="11" sheetId="20" r:id="rId12"/>
    <sheet name="12" sheetId="21" r:id="rId13"/>
    <sheet name="13" sheetId="38" r:id="rId14"/>
    <sheet name="14" sheetId="22" r:id="rId15"/>
    <sheet name="15" sheetId="23" r:id="rId16"/>
    <sheet name="16" sheetId="24" r:id="rId17"/>
    <sheet name="17" sheetId="25" r:id="rId18"/>
    <sheet name="18" sheetId="18" r:id="rId19"/>
    <sheet name="19" sheetId="26" r:id="rId20"/>
    <sheet name="20" sheetId="27" r:id="rId21"/>
    <sheet name="21" sheetId="28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0" l="1"/>
  <c r="D5" i="12" l="1"/>
  <c r="E5" i="12"/>
  <c r="F15" i="10" l="1"/>
  <c r="F11" i="10"/>
  <c r="E15" i="10"/>
  <c r="E10" i="10"/>
  <c r="E11" i="10"/>
  <c r="F10" i="10" l="1"/>
  <c r="O11" i="25"/>
  <c r="D9" i="24" l="1"/>
  <c r="G7" i="27" l="1"/>
  <c r="E18" i="11" l="1"/>
  <c r="D12" i="15" l="1"/>
  <c r="J6" i="12"/>
  <c r="E39" i="10"/>
  <c r="E19" i="10"/>
  <c r="F23" i="5"/>
  <c r="E23" i="5"/>
  <c r="F27" i="5"/>
  <c r="F10" i="5"/>
  <c r="F5" i="5"/>
  <c r="E10" i="5"/>
  <c r="E5" i="5"/>
  <c r="P6" i="25"/>
  <c r="P12" i="25"/>
  <c r="P15" i="25" s="1"/>
  <c r="O12" i="25"/>
  <c r="O10" i="25"/>
  <c r="D23" i="38"/>
  <c r="E20" i="38"/>
  <c r="E19" i="38"/>
  <c r="E17" i="38"/>
  <c r="E16" i="38"/>
  <c r="E9" i="38"/>
  <c r="E7" i="38"/>
  <c r="E14" i="28"/>
  <c r="D14" i="28"/>
  <c r="D7" i="27"/>
  <c r="E7" i="26"/>
  <c r="F7" i="26"/>
  <c r="G7" i="26"/>
  <c r="H7" i="26"/>
  <c r="D7" i="26"/>
  <c r="F13" i="18"/>
  <c r="D25" i="18"/>
  <c r="I25" i="18"/>
  <c r="F25" i="18"/>
  <c r="F26" i="18" s="1"/>
  <c r="I13" i="18"/>
  <c r="D13" i="18"/>
  <c r="K15" i="25"/>
  <c r="I15" i="25"/>
  <c r="H15" i="25"/>
  <c r="D15" i="25"/>
  <c r="O6" i="25"/>
  <c r="O15" i="25"/>
  <c r="E9" i="24"/>
  <c r="E12" i="22"/>
  <c r="D12" i="22"/>
  <c r="O50" i="21"/>
  <c r="N49" i="21"/>
  <c r="L49" i="21"/>
  <c r="I49" i="21"/>
  <c r="G49" i="21"/>
  <c r="E49" i="21"/>
  <c r="D49" i="21"/>
  <c r="N37" i="21"/>
  <c r="L37" i="21"/>
  <c r="I37" i="21"/>
  <c r="G37" i="21"/>
  <c r="E37" i="21"/>
  <c r="D37" i="21"/>
  <c r="N25" i="21"/>
  <c r="L25" i="21"/>
  <c r="I25" i="21"/>
  <c r="G25" i="21"/>
  <c r="E25" i="21"/>
  <c r="D25" i="21"/>
  <c r="N13" i="21"/>
  <c r="L13" i="21"/>
  <c r="I13" i="21"/>
  <c r="G13" i="21"/>
  <c r="E13" i="21"/>
  <c r="D13" i="21"/>
  <c r="T6" i="20"/>
  <c r="T10" i="20"/>
  <c r="T11" i="20"/>
  <c r="T12" i="20"/>
  <c r="T14" i="20"/>
  <c r="T19" i="20"/>
  <c r="T20" i="20"/>
  <c r="E21" i="20"/>
  <c r="F21" i="20"/>
  <c r="G21" i="20"/>
  <c r="I21" i="20"/>
  <c r="K21" i="20"/>
  <c r="T5" i="20"/>
  <c r="H21" i="20"/>
  <c r="J21" i="20"/>
  <c r="L21" i="20"/>
  <c r="M21" i="20"/>
  <c r="N21" i="20"/>
  <c r="O21" i="20"/>
  <c r="P21" i="20"/>
  <c r="Q21" i="20"/>
  <c r="R21" i="20"/>
  <c r="S21" i="20"/>
  <c r="U21" i="20"/>
  <c r="D21" i="20"/>
  <c r="E21" i="19"/>
  <c r="G21" i="19"/>
  <c r="H21" i="19"/>
  <c r="I21" i="19"/>
  <c r="J21" i="19"/>
  <c r="D21" i="19"/>
  <c r="F6" i="17"/>
  <c r="G6" i="17"/>
  <c r="H6" i="17"/>
  <c r="E6" i="17"/>
  <c r="D9" i="16"/>
  <c r="E12" i="15"/>
  <c r="J17" i="10"/>
  <c r="J16" i="10"/>
  <c r="J15" i="10"/>
  <c r="J13" i="10"/>
  <c r="J12" i="10"/>
  <c r="J11" i="10"/>
  <c r="J10" i="10"/>
  <c r="J9" i="10"/>
  <c r="J7" i="10"/>
  <c r="F19" i="10"/>
  <c r="G19" i="10"/>
  <c r="E7" i="13"/>
  <c r="F7" i="13"/>
  <c r="G7" i="13"/>
  <c r="H7" i="13"/>
  <c r="I7" i="13"/>
  <c r="D7" i="13"/>
  <c r="J10" i="12"/>
  <c r="J9" i="12"/>
  <c r="J8" i="12"/>
  <c r="J7" i="12"/>
  <c r="E11" i="12"/>
  <c r="F5" i="12"/>
  <c r="F11" i="12" s="1"/>
  <c r="G5" i="12"/>
  <c r="G11" i="12"/>
  <c r="H5" i="12"/>
  <c r="H11" i="12" s="1"/>
  <c r="I5" i="12"/>
  <c r="I11" i="12" s="1"/>
  <c r="D11" i="12"/>
  <c r="I18" i="11"/>
  <c r="H18" i="11"/>
  <c r="G18" i="11"/>
  <c r="F18" i="11"/>
  <c r="D18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5" i="11"/>
  <c r="G39" i="10"/>
  <c r="D39" i="10"/>
  <c r="J38" i="10"/>
  <c r="J37" i="10"/>
  <c r="J32" i="10"/>
  <c r="J29" i="10"/>
  <c r="H39" i="10"/>
  <c r="J28" i="10"/>
  <c r="J27" i="10"/>
  <c r="I39" i="10"/>
  <c r="F39" i="10"/>
  <c r="J26" i="10"/>
  <c r="J25" i="10"/>
  <c r="J21" i="10"/>
  <c r="J20" i="10"/>
  <c r="J43" i="10"/>
  <c r="H19" i="10"/>
  <c r="H40" i="10" s="1"/>
  <c r="I19" i="10"/>
  <c r="G40" i="10"/>
  <c r="D40" i="10"/>
  <c r="E27" i="5"/>
  <c r="D27" i="5"/>
  <c r="D5" i="5"/>
  <c r="D10" i="5"/>
  <c r="D23" i="5"/>
  <c r="J5" i="12" l="1"/>
  <c r="J11" i="12"/>
  <c r="J39" i="10"/>
  <c r="I40" i="10"/>
  <c r="F40" i="10"/>
  <c r="E40" i="10"/>
  <c r="J19" i="10"/>
  <c r="I26" i="18"/>
  <c r="D26" i="18"/>
  <c r="E23" i="38"/>
  <c r="N50" i="21"/>
  <c r="L50" i="21"/>
  <c r="I50" i="21"/>
  <c r="G50" i="21"/>
  <c r="E50" i="21"/>
  <c r="D50" i="21"/>
  <c r="T21" i="20"/>
  <c r="F33" i="5"/>
  <c r="E33" i="5"/>
  <c r="D33" i="5"/>
  <c r="J18" i="11"/>
  <c r="J40" i="10" l="1"/>
</calcChain>
</file>

<file path=xl/sharedStrings.xml><?xml version="1.0" encoding="utf-8"?>
<sst xmlns="http://schemas.openxmlformats.org/spreadsheetml/2006/main" count="573" uniqueCount="334">
  <si>
    <t>Sydbank Group</t>
  </si>
  <si>
    <t>References on Pillar 3 disclosures</t>
  </si>
  <si>
    <t>Additional Pillar 3</t>
  </si>
  <si>
    <t>disclosure</t>
  </si>
  <si>
    <t>EU OV1 – Overview of RWAs</t>
  </si>
  <si>
    <t>EU CR1-A – Credit quality of exposures by exposure class and instrument</t>
  </si>
  <si>
    <t>EU CR1-C – Credit quality of exposures by geography</t>
  </si>
  <si>
    <t>EU CR1-B – Credit quality of exposures by industry or counterparty types</t>
  </si>
  <si>
    <t>EU CR1-D – Ageing of past-due exposures</t>
  </si>
  <si>
    <t>EU CR1-E – Non-performing and forborne exposures</t>
  </si>
  <si>
    <t>EU CR2-A – Changes in the stock of general and specific credit risk adjustments</t>
  </si>
  <si>
    <t>EU CR2-B – Changes in the stock of defaulted and impaired loans and debt securities</t>
  </si>
  <si>
    <t>EU CR3 – CRM techniques – Overview</t>
  </si>
  <si>
    <t>EU CR4 – Standardised approach – Credit risk exposure and CRM effects</t>
  </si>
  <si>
    <t>EU CR5 – Standardised approach</t>
  </si>
  <si>
    <t>EU CR6 – IRB approach – Credit risk exposures by exposure class and PD range</t>
  </si>
  <si>
    <t>EU CR8 – RWA flow statements of credit risk exposures under the IRB approach</t>
  </si>
  <si>
    <t>EU CCR1 – Analysis of CCR exposure by approach</t>
  </si>
  <si>
    <t>EU CCR2 – CVA capital charge</t>
  </si>
  <si>
    <t>EU CCR3 – Standardised approach – CCR exposures by regulatory portfolio and risk</t>
  </si>
  <si>
    <t>EU CCR4 – IRB approach – CCR exposures by portfolio and PD scale</t>
  </si>
  <si>
    <t>EU CCR5-A – Impact of netting and collateral held on exposure values</t>
  </si>
  <si>
    <t>EU CCR5-B – Composition of collateral for exposures to CCR</t>
  </si>
  <si>
    <t>EU MR1 – Market risk under the standardised approach</t>
  </si>
  <si>
    <t xml:space="preserve"> </t>
  </si>
  <si>
    <t>Sheet 1</t>
  </si>
  <si>
    <t>Others</t>
  </si>
  <si>
    <t>Total</t>
  </si>
  <si>
    <t>Sheet 2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</si>
  <si>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</si>
  <si>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</si>
  <si>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</si>
  <si>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</si>
  <si>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</si>
  <si>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</si>
  <si>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</si>
  <si>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</si>
  <si>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</si>
  <si>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</si>
  <si>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</si>
  <si>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</si>
  <si>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</si>
  <si>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</si>
  <si>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</si>
  <si>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</si>
  <si>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</si>
  <si>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</si>
  <si>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</si>
  <si>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</si>
  <si>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</si>
  <si>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</si>
  <si>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</si>
  <si>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</si>
  <si>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</si>
  <si>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</si>
  <si>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</si>
  <si>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</si>
  <si>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Sheet 4</t>
  </si>
  <si>
    <t>Central governments or central banks</t>
  </si>
  <si>
    <t>Institutions</t>
  </si>
  <si>
    <t>Corporates</t>
  </si>
  <si>
    <t>Of which: SMEs</t>
  </si>
  <si>
    <t>Retail</t>
  </si>
  <si>
    <t>SMEs</t>
  </si>
  <si>
    <t>Non-SMEs</t>
  </si>
  <si>
    <t>Other retail</t>
  </si>
  <si>
    <t>Equity</t>
  </si>
  <si>
    <t>Regional governments or local authorities</t>
  </si>
  <si>
    <t>Public sector entities</t>
  </si>
  <si>
    <t>Multilateral development banks</t>
  </si>
  <si>
    <t>International organisations</t>
  </si>
  <si>
    <t>Secured by mortgages on immovable property</t>
  </si>
  <si>
    <t>Exposures in default</t>
  </si>
  <si>
    <t>Items associated with particularly high risk</t>
  </si>
  <si>
    <t>Covered bonds</t>
  </si>
  <si>
    <t>Collective investments undertakings</t>
  </si>
  <si>
    <t>Equity exposures</t>
  </si>
  <si>
    <t>Other exposures</t>
  </si>
  <si>
    <t>Europe</t>
  </si>
  <si>
    <t>Denmark</t>
  </si>
  <si>
    <t>Germany</t>
  </si>
  <si>
    <t>Other countries Europe</t>
  </si>
  <si>
    <t>USA</t>
  </si>
  <si>
    <t>Sheet 5</t>
  </si>
  <si>
    <t>Claims on institutions and corporates with a short- term credit assessment</t>
  </si>
  <si>
    <t>Agriculture, hunting, forestry and fisheries</t>
  </si>
  <si>
    <t>Manufactoring and extraction of raw materials</t>
  </si>
  <si>
    <t>Energy supply etc.</t>
  </si>
  <si>
    <t>Building and construction</t>
  </si>
  <si>
    <t>Trade</t>
  </si>
  <si>
    <t>Transportation, hotels and restaurants</t>
  </si>
  <si>
    <t>Information and communication</t>
  </si>
  <si>
    <t>Finance and insurance</t>
  </si>
  <si>
    <t>Real property</t>
  </si>
  <si>
    <t>Other corporate lending</t>
  </si>
  <si>
    <t>Retail clients</t>
  </si>
  <si>
    <t>Public authorities</t>
  </si>
  <si>
    <t>Credit institutions</t>
  </si>
  <si>
    <t>Sheet 6</t>
  </si>
  <si>
    <t>Sheet 7</t>
  </si>
  <si>
    <t>EU CR1-A - Credit quality of exposures by exposure class and instrument</t>
  </si>
  <si>
    <t>Gross carrying values of</t>
  </si>
  <si>
    <t>Specific credit risk adjustment</t>
  </si>
  <si>
    <t>General credit risk adjustment</t>
  </si>
  <si>
    <t>Accumulated write-offs</t>
  </si>
  <si>
    <t>Credit risk adjustment charges of the period</t>
  </si>
  <si>
    <t>Net values</t>
  </si>
  <si>
    <t>Defaulted exposures</t>
  </si>
  <si>
    <t>Non-defaulted exposures</t>
  </si>
  <si>
    <t>EU CR1-B - Credit quality of exposures by industry or counterparty types</t>
  </si>
  <si>
    <t>Sheet 8</t>
  </si>
  <si>
    <t>Sheet 9</t>
  </si>
  <si>
    <t>EU CR1-C - Credit quality of exposures by geography</t>
  </si>
  <si>
    <t>Sheet 10</t>
  </si>
  <si>
    <t>EU CR1-D - Ageing of past-due exposures</t>
  </si>
  <si>
    <t>Loans</t>
  </si>
  <si>
    <t>Debt securities</t>
  </si>
  <si>
    <t>Total exposures</t>
  </si>
  <si>
    <t>Gross carrying values</t>
  </si>
  <si>
    <t>&lt;= 30 days</t>
  </si>
  <si>
    <t>&gt; 30 days &lt;= 60 days</t>
  </si>
  <si>
    <t>&gt; 60 days &lt;= 90 days</t>
  </si>
  <si>
    <t>&gt; 90 days &lt;= 180 days</t>
  </si>
  <si>
    <t>&gt;180 days &lt;= 1 year</t>
  </si>
  <si>
    <t>&gt; 1 year</t>
  </si>
  <si>
    <t>Sheet 11</t>
  </si>
  <si>
    <t>EU CR1-E - Non-perforing and forborne exposures</t>
  </si>
  <si>
    <t>Gross carrying values of performing and non-performing exposures</t>
  </si>
  <si>
    <t>Accumulated impairment and provisions and negative fair value adjustments due to credit risk</t>
  </si>
  <si>
    <t>Collaterals and financial guarantees received</t>
  </si>
  <si>
    <t>Of which performing but past due &gt; 30 days and &lt;= 90 days</t>
  </si>
  <si>
    <t>Of which performing forborne</t>
  </si>
  <si>
    <t>Of which non-performing</t>
  </si>
  <si>
    <t>On performing exposures</t>
  </si>
  <si>
    <t>On non-performing exposures</t>
  </si>
  <si>
    <t>On non- performing exposures</t>
  </si>
  <si>
    <t>Of which forborne exposures</t>
  </si>
  <si>
    <t>Of which defaulted</t>
  </si>
  <si>
    <t>Of which impaired</t>
  </si>
  <si>
    <t>Of which forborne</t>
  </si>
  <si>
    <t>010</t>
  </si>
  <si>
    <t>020</t>
  </si>
  <si>
    <t>030</t>
  </si>
  <si>
    <t>Loans and advances</t>
  </si>
  <si>
    <t>Off-balance-sheet exposures</t>
  </si>
  <si>
    <r>
      <rPr>
        <b/>
        <i/>
        <sz val="9"/>
        <rFont val="HelveticaNeueLT Pro 55 Roman"/>
        <family val="2"/>
      </rPr>
      <t>Total standardised approach</t>
    </r>
  </si>
  <si>
    <r>
      <rPr>
        <b/>
        <i/>
        <sz val="9"/>
        <rFont val="HelveticaNeueLT Pro 55 Roman"/>
        <family val="2"/>
      </rPr>
      <t>Total</t>
    </r>
  </si>
  <si>
    <t>Of which: Loans</t>
  </si>
  <si>
    <t>Of which: Debt securities</t>
  </si>
  <si>
    <t>Of which: Off- balance-sheet exposures</t>
  </si>
  <si>
    <t>Sheet 12</t>
  </si>
  <si>
    <t>EU CR2-A - Changes in the stock of general and specifik credit risk adjustments</t>
  </si>
  <si>
    <t>Accumulated specifik credit risk adjustment</t>
  </si>
  <si>
    <t>Accumulated general credit risk adjustment</t>
  </si>
  <si>
    <t>Closing balance</t>
  </si>
  <si>
    <t>Opening balance</t>
  </si>
  <si>
    <t>Increases  due  to  amounts  set  aside  for estimated loan losses during the period</t>
  </si>
  <si>
    <t>Decreases  due  to  amounts  reversed  for estimated loan losses during the period</t>
  </si>
  <si>
    <t>Decreases  due  to  amounts  taken  against accumulated credit risk adjustments</t>
  </si>
  <si>
    <t>Transfers between credit risk adjustments</t>
  </si>
  <si>
    <t>Impact of exchange rate differences</t>
  </si>
  <si>
    <t>Other adjustments</t>
  </si>
  <si>
    <t>Recoveries   on   credit   risk   adjustments recorded directly to the statement of profit or loss</t>
  </si>
  <si>
    <t>Specific   credit   risk   adjustments   directly recorded to the statement of profit or loss</t>
  </si>
  <si>
    <t>Sheet 13</t>
  </si>
  <si>
    <t>EU CR2-B - Changes in the stock of defaulted and ipaired loans and debt securities</t>
  </si>
  <si>
    <t>Loans and debt securities that have defaulted or impaired since the last reporting period</t>
  </si>
  <si>
    <t>Returned to non-defaulted status</t>
  </si>
  <si>
    <t>Amounts written off</t>
  </si>
  <si>
    <t>Other changes</t>
  </si>
  <si>
    <t>Gross carrying value defaulted exposures</t>
  </si>
  <si>
    <r>
      <rPr>
        <i/>
        <sz val="9"/>
        <rFont val="HelveticaNeueLT Pro 55 Roman"/>
        <family val="2"/>
      </rPr>
      <t>Of which: Specialised lending</t>
    </r>
  </si>
  <si>
    <r>
      <rPr>
        <i/>
        <sz val="9"/>
        <rFont val="HelveticaNeueLT Pro 55 Roman"/>
        <family val="2"/>
      </rPr>
      <t>Secured by real estate property</t>
    </r>
  </si>
  <si>
    <r>
      <rPr>
        <i/>
        <sz val="9"/>
        <rFont val="HelveticaNeueLT Pro 55 Roman"/>
        <family val="2"/>
      </rPr>
      <t>Qualifying revolving</t>
    </r>
  </si>
  <si>
    <r>
      <rPr>
        <b/>
        <sz val="9"/>
        <rFont val="HelveticaNeueLT Pro 55 Roman"/>
        <family val="2"/>
      </rPr>
      <t>Total IRB approach</t>
    </r>
  </si>
  <si>
    <t>Sheet 14</t>
  </si>
  <si>
    <t>EU CR3 - CRM techniques - Overview</t>
  </si>
  <si>
    <t>Total loans</t>
  </si>
  <si>
    <t>Total debt securities</t>
  </si>
  <si>
    <r>
      <rPr>
        <sz val="10"/>
        <color theme="0"/>
        <rFont val="Segoe UI"/>
        <family val="2"/>
      </rPr>
      <t>Exposures unsecured – Carrying amount</t>
    </r>
  </si>
  <si>
    <r>
      <rPr>
        <sz val="10"/>
        <color theme="0"/>
        <rFont val="Segoe UI"/>
        <family val="2"/>
      </rPr>
      <t>Exposures  secured – Carrying amount</t>
    </r>
  </si>
  <si>
    <r>
      <rPr>
        <sz val="10"/>
        <color theme="0"/>
        <rFont val="Segoe UI"/>
        <family val="2"/>
      </rPr>
      <t>Exposures secured by collateral</t>
    </r>
  </si>
  <si>
    <r>
      <rPr>
        <sz val="10"/>
        <color theme="0"/>
        <rFont val="Segoe UI"/>
        <family val="2"/>
      </rPr>
      <t>Exposures secured by financial guarantees</t>
    </r>
  </si>
  <si>
    <r>
      <rPr>
        <sz val="10"/>
        <color theme="0"/>
        <rFont val="Segoe UI"/>
        <family val="2"/>
      </rPr>
      <t>Exposures secured by credit derivatives</t>
    </r>
  </si>
  <si>
    <t>Sheet 15</t>
  </si>
  <si>
    <t>EU CR4 - Standardised approach - Credit risk exposure and CRM effects</t>
  </si>
  <si>
    <t>Exposures before CCF and CRM</t>
  </si>
  <si>
    <t>Exposures post CCF and CRM</t>
  </si>
  <si>
    <t>RWAs and RWA density</t>
  </si>
  <si>
    <t>Exposure classes</t>
  </si>
  <si>
    <t>On-balance-sheet-amount</t>
  </si>
  <si>
    <t>Off-balance-sheet amount</t>
  </si>
  <si>
    <t>Regional government or local authorities</t>
  </si>
  <si>
    <t>Exposures associated with particularly high risk</t>
  </si>
  <si>
    <t>Institutions and corporates with a short-term credit assessment</t>
  </si>
  <si>
    <t>Collective investment undertakings</t>
  </si>
  <si>
    <t>Other items</t>
  </si>
  <si>
    <t>Sheet 16</t>
  </si>
  <si>
    <t>Risk weight</t>
  </si>
  <si>
    <t>Of which unrated</t>
  </si>
  <si>
    <t>Deducted</t>
  </si>
  <si>
    <t>Sheet 17</t>
  </si>
  <si>
    <t>EU CR6 - IRB approach - Credit risk exposures by exposure class and PD range</t>
  </si>
  <si>
    <t>Retail mortgage</t>
  </si>
  <si>
    <t>PD scale</t>
  </si>
  <si>
    <t>Original on-balance-sheet gross exposures</t>
  </si>
  <si>
    <t>Value adjustments and provisions</t>
  </si>
  <si>
    <r>
      <rPr>
        <sz val="10"/>
        <color theme="0"/>
        <rFont val="Segoe UI"/>
        <family val="2"/>
      </rPr>
      <t>Off- balance- sheet exposures pre-CCF</t>
    </r>
  </si>
  <si>
    <r>
      <rPr>
        <sz val="10"/>
        <color theme="0"/>
        <rFont val="Segoe UI"/>
        <family val="2"/>
      </rPr>
      <t>Average CCF</t>
    </r>
  </si>
  <si>
    <r>
      <rPr>
        <sz val="10"/>
        <color theme="0"/>
        <rFont val="Segoe UI"/>
        <family val="2"/>
      </rPr>
      <t>Average PD</t>
    </r>
  </si>
  <si>
    <r>
      <rPr>
        <sz val="10"/>
        <color theme="0"/>
        <rFont val="Segoe UI"/>
        <family val="2"/>
      </rPr>
      <t>Number of obligors</t>
    </r>
  </si>
  <si>
    <r>
      <rPr>
        <sz val="10"/>
        <color theme="0"/>
        <rFont val="Segoe UI"/>
        <family val="2"/>
      </rPr>
      <t>Average LGD</t>
    </r>
  </si>
  <si>
    <r>
      <rPr>
        <sz val="10"/>
        <color theme="0"/>
        <rFont val="Segoe UI"/>
        <family val="2"/>
      </rPr>
      <t>Average maturity</t>
    </r>
  </si>
  <si>
    <r>
      <rPr>
        <sz val="10"/>
        <color theme="0"/>
        <rFont val="Segoe UI"/>
        <family val="2"/>
      </rPr>
      <t>RWAs</t>
    </r>
  </si>
  <si>
    <r>
      <rPr>
        <sz val="10"/>
        <color theme="0"/>
        <rFont val="Segoe UI"/>
        <family val="2"/>
      </rPr>
      <t>RWA
density</t>
    </r>
  </si>
  <si>
    <r>
      <rPr>
        <sz val="10"/>
        <color theme="0"/>
        <rFont val="Segoe UI"/>
        <family val="2"/>
      </rPr>
      <t>EL</t>
    </r>
  </si>
  <si>
    <t>EAD post CRM and post CCF</t>
  </si>
  <si>
    <t>Subtotal</t>
  </si>
  <si>
    <t>0.00 to &lt;0.15</t>
  </si>
  <si>
    <t>0.15 to &lt;0.25</t>
  </si>
  <si>
    <t>0.25 to &lt;0.50</t>
  </si>
  <si>
    <t>0.50 to &lt;0.75</t>
  </si>
  <si>
    <t>0.75 to &lt;2.50</t>
  </si>
  <si>
    <t>2.50 to &lt;10.00</t>
  </si>
  <si>
    <t>10.00 to &lt;100.00</t>
  </si>
  <si>
    <t>100.00 (Default)</t>
  </si>
  <si>
    <t>Retail other</t>
  </si>
  <si>
    <t>Corporate SME</t>
  </si>
  <si>
    <t>Corporate non SME</t>
  </si>
  <si>
    <t>Average maturity (years)</t>
  </si>
  <si>
    <t>Total (all portfolios)</t>
  </si>
  <si>
    <t>Sheet 18</t>
  </si>
  <si>
    <t>EU CR8 - RWA flow statements of credit risk exposures under the IRB approach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</si>
  <si>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</si>
  <si>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</si>
  <si>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</si>
  <si>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</si>
  <si>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</si>
  <si>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</si>
  <si>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</si>
  <si>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</si>
  <si>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</si>
  <si>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RWA amounts</t>
  </si>
  <si>
    <t>Capital requirements</t>
  </si>
  <si>
    <t>Sheet 19</t>
  </si>
  <si>
    <t>EU CCR1 - Analysis of CCR exposure by approach</t>
  </si>
  <si>
    <t>Mark to market</t>
  </si>
  <si>
    <t>Original exposure</t>
  </si>
  <si>
    <t>Standardised approach</t>
  </si>
  <si>
    <t>IMM (for derivatives and SFTs)</t>
  </si>
  <si>
    <t>Of which securities financing transactions</t>
  </si>
  <si>
    <t>Of which derivatives and long settlement transactions</t>
  </si>
  <si>
    <t>Of which from contractual cross- product netting</t>
  </si>
  <si>
    <t>Financial collateral simple method (for SFTs)</t>
  </si>
  <si>
    <t>Financial collateral comprehensive method (for SFTs)</t>
  </si>
  <si>
    <t>VaR for SFTs</t>
  </si>
  <si>
    <t>Notional</t>
  </si>
  <si>
    <t>Potential future credit exposure</t>
  </si>
  <si>
    <t>EEPE</t>
  </si>
  <si>
    <t>Multiplier</t>
  </si>
  <si>
    <t>EAD post CRM</t>
  </si>
  <si>
    <t>Sheet 20</t>
  </si>
  <si>
    <t>EU CCR2 - CVA capital charge</t>
  </si>
  <si>
    <t>Replacement cost/ current market value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</si>
  <si>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</si>
  <si>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</si>
  <si>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</si>
  <si>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</si>
  <si>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</si>
  <si>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Based on the original exposure method</t>
  </si>
  <si>
    <t>Total subject to the CVA capital charge</t>
  </si>
  <si>
    <t>EU4</t>
  </si>
  <si>
    <t>Sheet 21</t>
  </si>
  <si>
    <t>EU CCR3 - Standardised approach - CCR exposures by regulatory portfolio risk</t>
  </si>
  <si>
    <t>Corporate</t>
  </si>
  <si>
    <t>EU CCR4 - IRB approach - CCR exposures by portfolio and PD scale</t>
  </si>
  <si>
    <r>
      <rPr>
        <sz val="9"/>
        <color theme="0"/>
        <rFont val="Segoe UI"/>
        <family val="2"/>
      </rPr>
      <t>Gross positive fair value or net carrying amount</t>
    </r>
  </si>
  <si>
    <r>
      <rPr>
        <sz val="9"/>
        <color theme="0"/>
        <rFont val="Segoe UI"/>
        <family val="2"/>
      </rPr>
      <t>Netting benefits</t>
    </r>
  </si>
  <si>
    <r>
      <rPr>
        <sz val="9"/>
        <color theme="0"/>
        <rFont val="Segoe UI"/>
        <family val="2"/>
      </rPr>
      <t>Netted current credit exposure</t>
    </r>
  </si>
  <si>
    <r>
      <rPr>
        <sz val="9"/>
        <color theme="0"/>
        <rFont val="Segoe UI"/>
        <family val="2"/>
      </rPr>
      <t>Collateral held</t>
    </r>
  </si>
  <si>
    <r>
      <rPr>
        <sz val="9"/>
        <color theme="0"/>
        <rFont val="Segoe UI"/>
        <family val="2"/>
      </rPr>
      <t>Net credit exposure</t>
    </r>
  </si>
  <si>
    <t xml:space="preserve">Total </t>
  </si>
  <si>
    <t>Derivatives</t>
  </si>
  <si>
    <t>SFTs</t>
  </si>
  <si>
    <t>Cross-product netting</t>
  </si>
  <si>
    <t>EU CCR5-A - Impact of netting and collateral held on exposure value</t>
  </si>
  <si>
    <t>EU CCR5-B - Composition of collateral for exposures to CCR</t>
  </si>
  <si>
    <t>Segregated</t>
  </si>
  <si>
    <t>Unsegregated</t>
  </si>
  <si>
    <t>Fair value of collateral received</t>
  </si>
  <si>
    <t>Fair value of collateral posted</t>
  </si>
  <si>
    <t>Fair value of posted collateral</t>
  </si>
  <si>
    <t>Collateral used in derivative transactions</t>
  </si>
  <si>
    <t>Collateral used in SFTs</t>
  </si>
  <si>
    <t>EU MR1 - Market risk under the standardised approach</t>
  </si>
  <si>
    <t>Outright products</t>
  </si>
  <si>
    <t>Interest rate risk (general and specific)</t>
  </si>
  <si>
    <t>Equity risk (general and specific)</t>
  </si>
  <si>
    <t>Foreign exchange risk</t>
  </si>
  <si>
    <t>Commodity risk</t>
  </si>
  <si>
    <t>Options</t>
  </si>
  <si>
    <t>Simplified approach</t>
  </si>
  <si>
    <t>Delta-plus method</t>
  </si>
  <si>
    <t>Scenario approach</t>
  </si>
  <si>
    <t>Securitisation (specific risk)</t>
  </si>
  <si>
    <t>Business combinations, including acquisitions and disposals of subsidiaries</t>
  </si>
  <si>
    <t>ratings are being mapped to credit quality steps, based on instruction from EBA and according to the CRR, for the determination of risk weights.</t>
  </si>
  <si>
    <t>Note: Sydbank uses external ratings from Standard &amp; Poor's when calculating the own funds requirement for the credit risk on central governments and institutions. The external</t>
  </si>
  <si>
    <t>Cash</t>
  </si>
  <si>
    <t>RWA density</t>
  </si>
  <si>
    <t>EU CR7 - IRB approach - Effect on the RWAs of credit derivatives used as CRM techniques</t>
  </si>
  <si>
    <t>Exposures under FIRB</t>
  </si>
  <si>
    <t>Central governments and central banks</t>
  </si>
  <si>
    <t>Corporates – SMEs</t>
  </si>
  <si>
    <t>Corporates – Specialised lending</t>
  </si>
  <si>
    <t>Corporates – Other</t>
  </si>
  <si>
    <t>Exposures under AIRB</t>
  </si>
  <si>
    <t>Retail – Secured by real estate SMEs</t>
  </si>
  <si>
    <t>Retail – Secured by real estate non- SMEs</t>
  </si>
  <si>
    <t>Retail – Qualifying revolving</t>
  </si>
  <si>
    <t>Retail – Other SMEs</t>
  </si>
  <si>
    <t>Retail – Other non-SMEs</t>
  </si>
  <si>
    <t>Equity IRB</t>
  </si>
  <si>
    <t>Other non-credit obligation assets</t>
  </si>
  <si>
    <t>Pre-credit derivatives RWAs</t>
  </si>
  <si>
    <t>Actual RWAs</t>
  </si>
  <si>
    <t>EU CR7 - IRB approach - Effekt on the RWAs of credit derivatives used as CRM techniques</t>
  </si>
  <si>
    <t>Sheet 3</t>
  </si>
  <si>
    <t>Sweden</t>
  </si>
  <si>
    <t xml:space="preserve">At 30 June 2019 (DKK million) </t>
  </si>
  <si>
    <t>30 June 2019</t>
  </si>
  <si>
    <t>31 March 2019</t>
  </si>
  <si>
    <t xml:space="preserve">At 30 June 2019 (DKK million). </t>
  </si>
  <si>
    <t>EU CR5 - Standardised approach - Exposures post CCF and 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</si>
</sst>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00_ ;_ * \-#,##0.000000_ ;_ * &quot;-&quot;??_ ;_ @_ "/>
    <numFmt numFmtId="168" formatCode="_ * #,##0.000_ ;_ * \-#,##0.000_ ;_ * &quot;-&quot;???_ ;_ @_ 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b/>
      <sz val="9"/>
      <color rgb="FF000000"/>
      <name val="HelveticaNeueLT Pro 55 Roman"/>
      <family val="2"/>
    </font>
    <font>
      <sz val="9"/>
      <color rgb="FF000000"/>
      <name val="HelveticaNeueLT Pro 55 Roman"/>
      <family val="2"/>
    </font>
    <font>
      <i/>
      <sz val="9"/>
      <name val="HelveticaNeueLT Pro 55 Roman"/>
      <family val="2"/>
    </font>
    <font>
      <i/>
      <sz val="9"/>
      <color rgb="FF000000"/>
      <name val="HelveticaNeueLT Pro 55 Roman"/>
      <family val="2"/>
    </font>
    <font>
      <i/>
      <sz val="10"/>
      <color theme="1"/>
      <name val="HelveticaNeueLT Pro 55 Roman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sz val="9"/>
      <color theme="0"/>
      <name val="Segoe UI"/>
      <family val="2"/>
    </font>
    <font>
      <sz val="10"/>
      <name val="HelveticaNeueLT Pro 55 Roman"/>
      <family val="2"/>
    </font>
    <font>
      <b/>
      <i/>
      <sz val="9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10"/>
      <color theme="0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2" fillId="0" borderId="0"/>
    <xf numFmtId="9" fontId="32" fillId="0" borderId="0" applyFont="0" applyFill="0" applyBorder="0" applyAlignment="0" applyProtection="0"/>
  </cellStyleXfs>
  <cellXfs count="230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64" fontId="11" fillId="2" borderId="4" xfId="1" applyNumberFormat="1" applyFont="1" applyFill="1" applyBorder="1" applyAlignment="1">
      <alignment horizontal="left" vertical="top" wrapText="1"/>
    </xf>
    <xf numFmtId="164" fontId="4" fillId="2" borderId="4" xfId="1" applyNumberFormat="1" applyFont="1" applyFill="1" applyBorder="1" applyAlignment="1">
      <alignment horizontal="left" vertical="top" wrapText="1"/>
    </xf>
    <xf numFmtId="164" fontId="11" fillId="2" borderId="0" xfId="1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1" fontId="13" fillId="2" borderId="0" xfId="0" applyNumberFormat="1" applyFont="1" applyFill="1" applyBorder="1" applyAlignment="1">
      <alignment horizontal="left" vertical="top" wrapText="1"/>
    </xf>
    <xf numFmtId="1" fontId="13" fillId="2" borderId="4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64" fontId="11" fillId="2" borderId="5" xfId="1" applyNumberFormat="1" applyFont="1" applyFill="1" applyBorder="1" applyAlignment="1">
      <alignment horizontal="left" vertical="top" wrapText="1"/>
    </xf>
    <xf numFmtId="1" fontId="13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64" fontId="11" fillId="2" borderId="6" xfId="1" applyNumberFormat="1" applyFont="1" applyFill="1" applyBorder="1" applyAlignment="1">
      <alignment horizontal="left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1" fontId="12" fillId="2" borderId="5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2" borderId="0" xfId="2" quotePrefix="1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18" fillId="3" borderId="0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/>
    </xf>
    <xf numFmtId="164" fontId="4" fillId="2" borderId="0" xfId="1" applyNumberFormat="1" applyFont="1" applyFill="1"/>
    <xf numFmtId="0" fontId="16" fillId="2" borderId="0" xfId="0" applyFont="1" applyFill="1"/>
    <xf numFmtId="0" fontId="21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164" fontId="20" fillId="2" borderId="0" xfId="1" applyNumberFormat="1" applyFont="1" applyFill="1" applyBorder="1" applyAlignment="1">
      <alignment horizontal="left" vertical="top" wrapText="1"/>
    </xf>
    <xf numFmtId="164" fontId="24" fillId="2" borderId="4" xfId="1" applyNumberFormat="1" applyFont="1" applyFill="1" applyBorder="1" applyAlignment="1">
      <alignment horizontal="left" vertical="top" wrapText="1"/>
    </xf>
    <xf numFmtId="164" fontId="24" fillId="2" borderId="5" xfId="1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164" fontId="20" fillId="2" borderId="0" xfId="1" applyNumberFormat="1" applyFont="1" applyFill="1" applyBorder="1"/>
    <xf numFmtId="0" fontId="24" fillId="2" borderId="5" xfId="0" applyFont="1" applyFill="1" applyBorder="1"/>
    <xf numFmtId="164" fontId="24" fillId="2" borderId="5" xfId="1" applyNumberFormat="1" applyFont="1" applyFill="1" applyBorder="1"/>
    <xf numFmtId="0" fontId="20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4" fontId="10" fillId="2" borderId="0" xfId="1" applyNumberFormat="1" applyFont="1" applyFill="1" applyBorder="1" applyAlignment="1">
      <alignment horizontal="left" vertical="center" wrapText="1"/>
    </xf>
    <xf numFmtId="164" fontId="20" fillId="2" borderId="0" xfId="1" applyNumberFormat="1" applyFont="1" applyFill="1"/>
    <xf numFmtId="0" fontId="9" fillId="2" borderId="5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164" fontId="20" fillId="2" borderId="1" xfId="1" applyNumberFormat="1" applyFont="1" applyFill="1" applyBorder="1"/>
    <xf numFmtId="0" fontId="25" fillId="2" borderId="0" xfId="0" applyFont="1" applyFill="1" applyAlignment="1">
      <alignment horizontal="center"/>
    </xf>
    <xf numFmtId="0" fontId="25" fillId="2" borderId="0" xfId="0" applyFont="1" applyFill="1"/>
    <xf numFmtId="164" fontId="25" fillId="2" borderId="0" xfId="1" applyNumberFormat="1" applyFont="1" applyFill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164" fontId="25" fillId="2" borderId="1" xfId="1" applyNumberFormat="1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left" vertical="top" wrapText="1" indent="1"/>
    </xf>
    <xf numFmtId="0" fontId="18" fillId="3" borderId="12" xfId="0" applyFont="1" applyFill="1" applyBorder="1" applyAlignment="1">
      <alignment horizontal="left" vertical="top" wrapText="1" indent="1"/>
    </xf>
    <xf numFmtId="0" fontId="27" fillId="3" borderId="10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horizontal="left" vertical="top" wrapText="1" indent="1"/>
    </xf>
    <xf numFmtId="0" fontId="27" fillId="3" borderId="12" xfId="0" applyFont="1" applyFill="1" applyBorder="1" applyAlignment="1">
      <alignment vertical="center" wrapText="1"/>
    </xf>
    <xf numFmtId="0" fontId="20" fillId="2" borderId="0" xfId="0" quotePrefix="1" applyFont="1" applyFill="1" applyBorder="1"/>
    <xf numFmtId="0" fontId="20" fillId="2" borderId="7" xfId="0" applyFont="1" applyFill="1" applyBorder="1"/>
    <xf numFmtId="0" fontId="20" fillId="2" borderId="8" xfId="0" applyFont="1" applyFill="1" applyBorder="1"/>
    <xf numFmtId="164" fontId="20" fillId="2" borderId="7" xfId="1" applyNumberFormat="1" applyFont="1" applyFill="1" applyBorder="1"/>
    <xf numFmtId="164" fontId="20" fillId="2" borderId="7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/>
    <xf numFmtId="0" fontId="11" fillId="2" borderId="0" xfId="0" applyFont="1" applyFill="1" applyBorder="1"/>
    <xf numFmtId="164" fontId="24" fillId="2" borderId="0" xfId="1" applyNumberFormat="1" applyFont="1" applyFill="1" applyBorder="1"/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" xfId="0" quotePrefix="1" applyFont="1" applyFill="1" applyBorder="1"/>
    <xf numFmtId="0" fontId="20" fillId="2" borderId="2" xfId="0" applyFont="1" applyFill="1" applyBorder="1"/>
    <xf numFmtId="164" fontId="20" fillId="2" borderId="16" xfId="1" applyNumberFormat="1" applyFont="1" applyFill="1" applyBorder="1"/>
    <xf numFmtId="164" fontId="20" fillId="2" borderId="17" xfId="1" applyNumberFormat="1" applyFont="1" applyFill="1" applyBorder="1"/>
    <xf numFmtId="164" fontId="20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164" fontId="20" fillId="2" borderId="5" xfId="1" applyNumberFormat="1" applyFont="1" applyFill="1" applyBorder="1"/>
    <xf numFmtId="164" fontId="4" fillId="2" borderId="5" xfId="1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164" fontId="20" fillId="2" borderId="0" xfId="1" applyNumberFormat="1" applyFont="1" applyFill="1" applyBorder="1" applyAlignment="1">
      <alignment vertical="top" wrapText="1"/>
    </xf>
    <xf numFmtId="164" fontId="25" fillId="2" borderId="0" xfId="1" applyNumberFormat="1" applyFont="1" applyFill="1" applyBorder="1" applyAlignment="1">
      <alignment horizontal="left" vertical="top" wrapText="1"/>
    </xf>
    <xf numFmtId="164" fontId="25" fillId="2" borderId="0" xfId="1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top"/>
    </xf>
    <xf numFmtId="164" fontId="24" fillId="2" borderId="4" xfId="1" applyNumberFormat="1" applyFont="1" applyFill="1" applyBorder="1"/>
    <xf numFmtId="0" fontId="10" fillId="2" borderId="5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8" fillId="3" borderId="0" xfId="0" applyFont="1" applyFill="1" applyBorder="1"/>
    <xf numFmtId="0" fontId="9" fillId="2" borderId="5" xfId="0" applyFont="1" applyFill="1" applyBorder="1" applyAlignment="1">
      <alignment horizontal="left" vertical="top"/>
    </xf>
    <xf numFmtId="0" fontId="3" fillId="3" borderId="0" xfId="0" applyFont="1" applyFill="1" applyBorder="1" applyAlignment="1"/>
    <xf numFmtId="164" fontId="3" fillId="3" borderId="0" xfId="1" applyNumberFormat="1" applyFont="1" applyFill="1" applyBorder="1"/>
    <xf numFmtId="0" fontId="9" fillId="2" borderId="5" xfId="0" applyFont="1" applyFill="1" applyBorder="1" applyAlignment="1">
      <alignment horizontal="center" vertical="top"/>
    </xf>
    <xf numFmtId="9" fontId="21" fillId="3" borderId="0" xfId="0" applyNumberFormat="1" applyFont="1" applyFill="1" applyBorder="1" applyAlignment="1">
      <alignment horizontal="left" vertical="center" wrapText="1"/>
    </xf>
    <xf numFmtId="9" fontId="21" fillId="3" borderId="0" xfId="0" applyNumberFormat="1" applyFont="1" applyFill="1" applyBorder="1" applyAlignment="1">
      <alignment horizontal="left" vertical="center" wrapText="1" indent="1"/>
    </xf>
    <xf numFmtId="0" fontId="21" fillId="3" borderId="0" xfId="0" applyFont="1" applyFill="1" applyBorder="1" applyAlignment="1">
      <alignment horizontal="left" vertical="center" wrapText="1" indent="1"/>
    </xf>
    <xf numFmtId="0" fontId="17" fillId="2" borderId="0" xfId="0" applyFont="1" applyFill="1" applyBorder="1"/>
    <xf numFmtId="0" fontId="0" fillId="2" borderId="0" xfId="0" applyFont="1" applyFill="1" applyBorder="1"/>
    <xf numFmtId="164" fontId="0" fillId="2" borderId="0" xfId="1" applyNumberFormat="1" applyFont="1" applyFill="1" applyBorder="1"/>
    <xf numFmtId="164" fontId="24" fillId="2" borderId="0" xfId="0" applyNumberFormat="1" applyFont="1" applyFill="1" applyBorder="1"/>
    <xf numFmtId="43" fontId="20" fillId="2" borderId="0" xfId="1" applyNumberFormat="1" applyFont="1" applyFill="1" applyBorder="1"/>
    <xf numFmtId="43" fontId="24" fillId="2" borderId="5" xfId="1" applyNumberFormat="1" applyFont="1" applyFill="1" applyBorder="1"/>
    <xf numFmtId="164" fontId="0" fillId="2" borderId="0" xfId="0" applyNumberFormat="1" applyFill="1" applyBorder="1"/>
    <xf numFmtId="165" fontId="20" fillId="2" borderId="0" xfId="1" applyNumberFormat="1" applyFont="1" applyFill="1" applyBorder="1"/>
    <xf numFmtId="165" fontId="24" fillId="2" borderId="5" xfId="1" applyNumberFormat="1" applyFont="1" applyFill="1" applyBorder="1"/>
    <xf numFmtId="9" fontId="20" fillId="2" borderId="0" xfId="3" applyFont="1" applyFill="1" applyBorder="1"/>
    <xf numFmtId="9" fontId="24" fillId="2" borderId="5" xfId="3" applyFont="1" applyFill="1" applyBorder="1"/>
    <xf numFmtId="10" fontId="20" fillId="2" borderId="0" xfId="3" applyNumberFormat="1" applyFont="1" applyFill="1" applyBorder="1"/>
    <xf numFmtId="10" fontId="24" fillId="2" borderId="5" xfId="3" applyNumberFormat="1" applyFont="1" applyFill="1" applyBorder="1"/>
    <xf numFmtId="164" fontId="24" fillId="2" borderId="18" xfId="0" applyNumberFormat="1" applyFont="1" applyFill="1" applyBorder="1"/>
    <xf numFmtId="164" fontId="20" fillId="2" borderId="0" xfId="0" applyNumberFormat="1" applyFont="1" applyFill="1" applyBorder="1"/>
    <xf numFmtId="0" fontId="28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/>
    <xf numFmtId="0" fontId="26" fillId="3" borderId="0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top" wrapText="1"/>
    </xf>
    <xf numFmtId="164" fontId="31" fillId="2" borderId="5" xfId="0" applyNumberFormat="1" applyFont="1" applyFill="1" applyBorder="1"/>
    <xf numFmtId="0" fontId="24" fillId="2" borderId="0" xfId="0" applyFont="1" applyFill="1" applyBorder="1"/>
    <xf numFmtId="0" fontId="20" fillId="2" borderId="0" xfId="1" applyNumberFormat="1" applyFont="1" applyFill="1" applyBorder="1"/>
    <xf numFmtId="0" fontId="20" fillId="4" borderId="0" xfId="0" applyFont="1" applyFill="1" applyBorder="1"/>
    <xf numFmtId="164" fontId="10" fillId="2" borderId="0" xfId="1" applyNumberFormat="1" applyFont="1" applyFill="1" applyBorder="1" applyAlignment="1">
      <alignment horizontal="left" vertical="top" wrapText="1"/>
    </xf>
    <xf numFmtId="164" fontId="10" fillId="4" borderId="0" xfId="1" applyNumberFormat="1" applyFont="1" applyFill="1" applyBorder="1" applyAlignment="1">
      <alignment horizontal="left" vertical="top" wrapText="1"/>
    </xf>
    <xf numFmtId="164" fontId="20" fillId="4" borderId="0" xfId="1" applyNumberFormat="1" applyFont="1" applyFill="1" applyBorder="1"/>
    <xf numFmtId="164" fontId="24" fillId="4" borderId="5" xfId="1" applyNumberFormat="1" applyFont="1" applyFill="1" applyBorder="1"/>
    <xf numFmtId="9" fontId="21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64" fontId="24" fillId="2" borderId="18" xfId="0" applyNumberFormat="1" applyFont="1" applyFill="1" applyBorder="1" applyAlignment="1"/>
    <xf numFmtId="9" fontId="24" fillId="2" borderId="5" xfId="3" applyNumberFormat="1" applyFont="1" applyFill="1" applyBorder="1"/>
    <xf numFmtId="10" fontId="24" fillId="2" borderId="0" xfId="3" applyNumberFormat="1" applyFont="1" applyFill="1" applyBorder="1"/>
    <xf numFmtId="0" fontId="4" fillId="2" borderId="0" xfId="0" applyFont="1" applyFill="1" applyBorder="1" applyAlignment="1">
      <alignment wrapText="1"/>
    </xf>
    <xf numFmtId="164" fontId="20" fillId="2" borderId="0" xfId="1" applyNumberFormat="1" applyFont="1" applyFill="1" applyBorder="1" applyAlignment="1">
      <alignment wrapText="1"/>
    </xf>
    <xf numFmtId="164" fontId="24" fillId="2" borderId="5" xfId="1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 indent="3"/>
    </xf>
    <xf numFmtId="0" fontId="0" fillId="4" borderId="0" xfId="0" applyFont="1" applyFill="1" applyBorder="1"/>
    <xf numFmtId="43" fontId="0" fillId="2" borderId="0" xfId="0" applyNumberFormat="1" applyFill="1" applyBorder="1"/>
    <xf numFmtId="166" fontId="0" fillId="2" borderId="0" xfId="0" applyNumberFormat="1" applyFill="1" applyBorder="1"/>
    <xf numFmtId="167" fontId="0" fillId="2" borderId="0" xfId="0" applyNumberFormat="1" applyFill="1" applyBorder="1"/>
    <xf numFmtId="166" fontId="20" fillId="2" borderId="0" xfId="0" applyNumberFormat="1" applyFont="1" applyFill="1" applyBorder="1"/>
    <xf numFmtId="164" fontId="0" fillId="0" borderId="0" xfId="1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24" fillId="0" borderId="5" xfId="1" applyNumberFormat="1" applyFont="1" applyFill="1" applyBorder="1"/>
    <xf numFmtId="168" fontId="0" fillId="2" borderId="0" xfId="0" applyNumberFormat="1" applyFill="1" applyBorder="1"/>
    <xf numFmtId="164" fontId="9" fillId="2" borderId="5" xfId="1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164" fontId="30" fillId="2" borderId="0" xfId="1" applyNumberFormat="1" applyFont="1" applyFill="1" applyBorder="1"/>
    <xf numFmtId="164" fontId="31" fillId="2" borderId="5" xfId="1" applyNumberFormat="1" applyFont="1" applyFill="1" applyBorder="1"/>
    <xf numFmtId="0" fontId="19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 indent="1"/>
    </xf>
    <xf numFmtId="0" fontId="27" fillId="3" borderId="12" xfId="0" applyFont="1" applyFill="1" applyBorder="1" applyAlignment="1">
      <alignment horizontal="left" vertical="center" wrapText="1" indent="1"/>
    </xf>
    <xf numFmtId="0" fontId="18" fillId="3" borderId="0" xfId="0" applyFont="1" applyFill="1" applyBorder="1" applyAlignment="1">
      <alignment horizontal="left" vertical="center" wrapText="1" indent="1"/>
    </xf>
    <xf numFmtId="0" fontId="27" fillId="3" borderId="10" xfId="0" applyFont="1" applyFill="1" applyBorder="1" applyAlignment="1">
      <alignment horizontal="left" vertical="center" wrapText="1" indent="1"/>
    </xf>
    <xf numFmtId="0" fontId="18" fillId="3" borderId="14" xfId="0" applyFont="1" applyFill="1" applyBorder="1" applyAlignment="1">
      <alignment horizontal="left" vertical="center" wrapText="1" inden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top" wrapText="1"/>
    </xf>
    <xf numFmtId="164" fontId="9" fillId="5" borderId="0" xfId="1" applyNumberFormat="1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right" vertical="top" wrapText="1"/>
    </xf>
    <xf numFmtId="164" fontId="24" fillId="2" borderId="5" xfId="1" applyNumberFormat="1" applyFont="1" applyFill="1" applyBorder="1" applyAlignment="1">
      <alignment horizontal="right" wrapText="1"/>
    </xf>
  </cellXfs>
  <cellStyles count="7">
    <cellStyle name="Komma" xfId="1" builtinId="3"/>
    <cellStyle name="Link" xfId="2" builtinId="8"/>
    <cellStyle name="Normal" xfId="0" builtinId="0"/>
    <cellStyle name="Normal 2" xfId="5"/>
    <cellStyle name="Normal 2 2 2 2" xfId="4"/>
    <cellStyle name="Procent" xfId="3" builtinId="5"/>
    <cellStyle name="Pro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247650</xdr:colOff>
      <xdr:row>3</xdr:row>
      <xdr:rowOff>38100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1106150" y="885825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23</xdr:col>
      <xdr:colOff>247650</xdr:colOff>
      <xdr:row>4</xdr:row>
      <xdr:rowOff>9525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59217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17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372725" y="876300"/>
          <a:ext cx="857250" cy="7048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5</xdr:row>
      <xdr:rowOff>47625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27730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63722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7061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</xdr:rowOff>
    </xdr:from>
    <xdr:to>
      <xdr:col>12</xdr:col>
      <xdr:colOff>247650</xdr:colOff>
      <xdr:row>3</xdr:row>
      <xdr:rowOff>304801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877300" y="876301"/>
          <a:ext cx="857250" cy="5334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114300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4210050" y="876300"/>
          <a:ext cx="857250" cy="7334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16317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924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247650</xdr:colOff>
      <xdr:row>4</xdr:row>
      <xdr:rowOff>133350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0203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3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54781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0867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3</xdr:row>
      <xdr:rowOff>104775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3153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19050</xdr:rowOff>
    </xdr:from>
    <xdr:to>
      <xdr:col>11</xdr:col>
      <xdr:colOff>257175</xdr:colOff>
      <xdr:row>2</xdr:row>
      <xdr:rowOff>600075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344025" y="89535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workbookViewId="0">
      <selection activeCell="B41" sqref="B41"/>
    </sheetView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10" t="s">
        <v>1</v>
      </c>
      <c r="C2" s="1"/>
    </row>
    <row r="3" spans="2:9" ht="18">
      <c r="B3" s="10"/>
      <c r="C3" s="7" t="s">
        <v>2</v>
      </c>
    </row>
    <row r="4" spans="2:9" ht="15">
      <c r="B4" s="11" t="s">
        <v>0</v>
      </c>
      <c r="C4" s="7" t="s">
        <v>3</v>
      </c>
    </row>
    <row r="5" spans="2:9" ht="15">
      <c r="B5" s="12"/>
      <c r="C5" s="13"/>
      <c r="I5" s="2" t="s">
        <v>24</v>
      </c>
    </row>
    <row r="6" spans="2:9" ht="14.25">
      <c r="B6" s="4"/>
    </row>
    <row r="7" spans="2:9" ht="14.25">
      <c r="B7" s="4" t="s">
        <v>4</v>
      </c>
      <c r="C7" s="194" t="s">
        <v>25</v>
      </c>
    </row>
    <row r="8" spans="2:9" ht="14.25">
      <c r="B8" s="9"/>
      <c r="C8" s="6"/>
    </row>
    <row r="9" spans="2:9" ht="14.25">
      <c r="B9" s="4"/>
    </row>
    <row r="10" spans="2:9" ht="14.25">
      <c r="B10" s="4" t="s">
        <v>5</v>
      </c>
      <c r="C10" s="194" t="s">
        <v>28</v>
      </c>
      <c r="F10" s="2" t="s">
        <v>24</v>
      </c>
    </row>
    <row r="11" spans="2:9" ht="14.25">
      <c r="B11" s="4" t="s">
        <v>7</v>
      </c>
      <c r="C11" s="194" t="s">
        <v>327</v>
      </c>
    </row>
    <row r="12" spans="2:9" ht="14.25">
      <c r="B12" s="4" t="s">
        <v>6</v>
      </c>
      <c r="C12" s="194" t="s">
        <v>57</v>
      </c>
    </row>
    <row r="13" spans="2:9" ht="14.25">
      <c r="B13" s="4" t="s">
        <v>8</v>
      </c>
      <c r="C13" s="194" t="s">
        <v>83</v>
      </c>
    </row>
    <row r="14" spans="2:9" ht="14.25">
      <c r="B14" s="4" t="s">
        <v>9</v>
      </c>
      <c r="C14" s="194" t="s">
        <v>98</v>
      </c>
    </row>
    <row r="15" spans="2:9" ht="14.25">
      <c r="B15" s="4" t="s">
        <v>10</v>
      </c>
      <c r="C15" s="194" t="s">
        <v>99</v>
      </c>
    </row>
    <row r="16" spans="2:9" ht="14.25">
      <c r="B16" s="4" t="s">
        <v>11</v>
      </c>
      <c r="C16" s="194" t="s">
        <v>110</v>
      </c>
    </row>
    <row r="17" spans="2:7" ht="14.25">
      <c r="B17" s="4" t="s">
        <v>12</v>
      </c>
      <c r="C17" s="194" t="s">
        <v>111</v>
      </c>
    </row>
    <row r="18" spans="2:7" ht="14.25">
      <c r="B18" s="4"/>
      <c r="C18" s="8"/>
    </row>
    <row r="19" spans="2:7" ht="14.25">
      <c r="B19" s="4" t="s">
        <v>13</v>
      </c>
      <c r="C19" s="194" t="s">
        <v>113</v>
      </c>
    </row>
    <row r="20" spans="2:7" ht="14.25">
      <c r="B20" s="4" t="s">
        <v>14</v>
      </c>
      <c r="C20" s="194" t="s">
        <v>125</v>
      </c>
    </row>
    <row r="21" spans="2:7" ht="14.25">
      <c r="B21" s="4" t="s">
        <v>15</v>
      </c>
      <c r="C21" s="194" t="s">
        <v>150</v>
      </c>
    </row>
    <row r="22" spans="2:7" ht="14.25">
      <c r="B22" s="4" t="s">
        <v>326</v>
      </c>
      <c r="C22" s="194" t="s">
        <v>164</v>
      </c>
    </row>
    <row r="23" spans="2:7" ht="14.25">
      <c r="B23" s="4" t="s">
        <v>16</v>
      </c>
      <c r="C23" s="194" t="s">
        <v>175</v>
      </c>
    </row>
    <row r="24" spans="2:7" ht="14.25">
      <c r="B24" s="9"/>
      <c r="C24" s="6"/>
    </row>
    <row r="25" spans="2:7" ht="14.25">
      <c r="B25" s="4"/>
      <c r="C25" s="42"/>
    </row>
    <row r="26" spans="2:7" ht="14.25">
      <c r="B26" s="4" t="s">
        <v>17</v>
      </c>
      <c r="C26" s="194" t="s">
        <v>184</v>
      </c>
      <c r="G26" s="2" t="s">
        <v>24</v>
      </c>
    </row>
    <row r="27" spans="2:7" ht="14.25">
      <c r="B27" s="4" t="s">
        <v>18</v>
      </c>
      <c r="C27" s="194" t="s">
        <v>197</v>
      </c>
    </row>
    <row r="28" spans="2:7" ht="14.25">
      <c r="B28" s="4" t="s">
        <v>19</v>
      </c>
      <c r="C28" s="194" t="s">
        <v>201</v>
      </c>
    </row>
    <row r="29" spans="2:7" ht="14.25">
      <c r="B29" s="4" t="s">
        <v>20</v>
      </c>
      <c r="C29" s="194" t="s">
        <v>231</v>
      </c>
    </row>
    <row r="30" spans="2:7" ht="14.25">
      <c r="B30" s="4" t="s">
        <v>21</v>
      </c>
      <c r="C30" s="194" t="s">
        <v>244</v>
      </c>
    </row>
    <row r="31" spans="2:7" ht="14.25">
      <c r="B31" s="4" t="s">
        <v>22</v>
      </c>
      <c r="C31" s="194" t="s">
        <v>261</v>
      </c>
    </row>
    <row r="32" spans="2:7" ht="14.25">
      <c r="B32" s="9"/>
      <c r="C32" s="187"/>
    </row>
    <row r="33" spans="2:3" ht="14.25">
      <c r="B33" s="4"/>
      <c r="C33" s="8"/>
    </row>
    <row r="34" spans="2:3" ht="14.25">
      <c r="B34" s="4" t="s">
        <v>23</v>
      </c>
      <c r="C34" s="194" t="s">
        <v>272</v>
      </c>
    </row>
    <row r="35" spans="2:3" ht="14.25">
      <c r="B35" s="9"/>
      <c r="C35" s="6"/>
    </row>
    <row r="36" spans="2:3" ht="14.25">
      <c r="B36" s="5"/>
    </row>
    <row r="37" spans="2:3" s="29" customFormat="1" ht="14.25">
      <c r="B37" s="193"/>
      <c r="C37" s="194"/>
    </row>
    <row r="38" spans="2:3" s="29" customFormat="1" ht="14.25">
      <c r="B38" s="193"/>
      <c r="C38" s="194"/>
    </row>
    <row r="39" spans="2:3" s="29" customFormat="1" ht="14.25">
      <c r="B39" s="195"/>
      <c r="C39" s="196"/>
    </row>
    <row r="40" spans="2:3" s="29" customFormat="1">
      <c r="B40" s="197"/>
      <c r="C40" s="196"/>
    </row>
  </sheetData>
  <hyperlinks>
    <hyperlink ref="C7" location="'1'!A1" display="Sheet 1"/>
    <hyperlink ref="C10" location="'2'!A1" display="Sheet 8"/>
    <hyperlink ref="C11" location="'3'!A1" display="Sheet 9"/>
    <hyperlink ref="C12" location="'4'!A1" display="Sheet 10"/>
    <hyperlink ref="C13" location="'5'!A1" display="Sheet 11"/>
    <hyperlink ref="C14" location="'6'!A1" display="Sheet 12"/>
    <hyperlink ref="C15" location="'7'!A1" display="Sheet 13"/>
    <hyperlink ref="C16" location="'8'!A1" display="Sheet 14"/>
    <hyperlink ref="C17" location="'9'!A1" display="Sheet 15"/>
    <hyperlink ref="C19" location="'10'!A1" display="Sheet 16"/>
    <hyperlink ref="C20" location="'11'!A1" display="Sheet 17"/>
    <hyperlink ref="C21" location="'12'!A1" display="Sheet 18"/>
    <hyperlink ref="C23" location="'14'!A1" display="Sheet 20"/>
    <hyperlink ref="C26" location="'15'!A1" display="Sheet 22"/>
    <hyperlink ref="C27" location="'16'!A1" display="Sheet 23"/>
    <hyperlink ref="C28" location="'17'!A1" display="Sheet 24"/>
    <hyperlink ref="C29" location="'18'!A1" display="Sheet 25"/>
    <hyperlink ref="C30" location="'19'!A1" display="Sheet 26"/>
    <hyperlink ref="C31" location="'20'!A1" display="Sheet 27"/>
    <hyperlink ref="C34" location="'21'!A1" display="Sheet 28"/>
    <hyperlink ref="C22" location="'13'!A1" display="Sheet 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A48" sqref="A48"/>
    </sheetView>
  </sheetViews>
  <sheetFormatPr defaultRowHeight="12.75"/>
  <cols>
    <col min="1" max="1" width="3.7109375" style="29" customWidth="1"/>
    <col min="2" max="2" width="9.140625" style="29"/>
    <col min="3" max="3" width="36.7109375" style="29" customWidth="1"/>
    <col min="4" max="4" width="9.140625" style="29"/>
    <col min="5" max="9" width="14.42578125" style="29" customWidth="1"/>
    <col min="10" max="16384" width="9.140625" style="29"/>
  </cols>
  <sheetData>
    <row r="1" spans="2:9" ht="21" customHeight="1"/>
    <row r="2" spans="2:9" ht="48" customHeight="1">
      <c r="B2" s="200" t="s">
        <v>176</v>
      </c>
      <c r="C2" s="200"/>
      <c r="D2" s="200"/>
      <c r="E2" s="200"/>
      <c r="F2" s="200"/>
      <c r="G2" s="200"/>
      <c r="H2" s="200"/>
      <c r="I2" s="200"/>
    </row>
    <row r="3" spans="2:9" ht="66.75" customHeight="1">
      <c r="B3" s="23" t="s">
        <v>329</v>
      </c>
      <c r="C3" s="14"/>
      <c r="D3" s="14"/>
      <c r="E3" s="15" t="s">
        <v>179</v>
      </c>
      <c r="F3" s="15" t="s">
        <v>180</v>
      </c>
      <c r="G3" s="15" t="s">
        <v>181</v>
      </c>
      <c r="H3" s="15" t="s">
        <v>182</v>
      </c>
      <c r="I3" s="15" t="s">
        <v>183</v>
      </c>
    </row>
    <row r="4" spans="2:9">
      <c r="B4" s="101">
        <v>1</v>
      </c>
      <c r="C4" s="39" t="s">
        <v>177</v>
      </c>
      <c r="D4" s="63"/>
      <c r="E4" s="63">
        <v>102402</v>
      </c>
      <c r="F4" s="53">
        <v>51977</v>
      </c>
      <c r="G4" s="53">
        <v>26267</v>
      </c>
      <c r="H4" s="53">
        <v>900</v>
      </c>
      <c r="I4" s="53"/>
    </row>
    <row r="5" spans="2:9">
      <c r="B5" s="101">
        <v>2</v>
      </c>
      <c r="C5" s="39" t="s">
        <v>178</v>
      </c>
      <c r="D5" s="63"/>
      <c r="E5" s="63"/>
      <c r="F5" s="53"/>
      <c r="G5" s="53"/>
      <c r="H5" s="53"/>
      <c r="I5" s="53"/>
    </row>
    <row r="6" spans="2:9" s="98" customFormat="1">
      <c r="B6" s="127">
        <v>3</v>
      </c>
      <c r="C6" s="128" t="s">
        <v>117</v>
      </c>
      <c r="D6" s="129"/>
      <c r="E6" s="129">
        <f>SUM(E4:E5)</f>
        <v>102402</v>
      </c>
      <c r="F6" s="129">
        <f t="shared" ref="F6:H6" si="0">SUM(F4:F5)</f>
        <v>51977</v>
      </c>
      <c r="G6" s="129">
        <f t="shared" si="0"/>
        <v>26267</v>
      </c>
      <c r="H6" s="129">
        <f t="shared" si="0"/>
        <v>900</v>
      </c>
      <c r="I6" s="129"/>
    </row>
    <row r="7" spans="2:9" ht="13.5" thickBot="1">
      <c r="B7" s="108">
        <v>4</v>
      </c>
      <c r="C7" s="130" t="s">
        <v>137</v>
      </c>
      <c r="D7" s="109"/>
      <c r="E7" s="109">
        <v>667</v>
      </c>
      <c r="F7" s="110">
        <v>979</v>
      </c>
      <c r="G7" s="110">
        <v>100</v>
      </c>
      <c r="H7" s="110">
        <v>24</v>
      </c>
      <c r="I7" s="110"/>
    </row>
    <row r="8" spans="2:9">
      <c r="B8" s="101"/>
      <c r="C8" s="39"/>
      <c r="D8" s="63"/>
      <c r="E8" s="63"/>
    </row>
    <row r="9" spans="2:9">
      <c r="B9" s="101"/>
      <c r="C9" s="39"/>
      <c r="D9" s="63"/>
      <c r="E9" s="63"/>
    </row>
    <row r="10" spans="2:9">
      <c r="B10" s="101"/>
      <c r="C10" s="115"/>
      <c r="D10" s="63"/>
      <c r="E10" s="63"/>
    </row>
  </sheetData>
  <mergeCells count="1">
    <mergeCell ref="B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48" sqref="A48"/>
    </sheetView>
  </sheetViews>
  <sheetFormatPr defaultRowHeight="12.75"/>
  <cols>
    <col min="1" max="1" width="3.7109375" style="46" customWidth="1"/>
    <col min="2" max="2" width="4.140625" style="46" customWidth="1"/>
    <col min="3" max="3" width="54" style="46" customWidth="1"/>
    <col min="4" max="4" width="14.28515625" style="46" customWidth="1"/>
    <col min="5" max="5" width="13.5703125" style="46" customWidth="1"/>
    <col min="6" max="6" width="2.85546875" style="46" customWidth="1"/>
    <col min="7" max="8" width="14.28515625" style="46" customWidth="1"/>
    <col min="9" max="9" width="2.5703125" style="46" customWidth="1"/>
    <col min="10" max="12" width="14.28515625" style="46" customWidth="1"/>
    <col min="13" max="13" width="11.28515625" style="46" bestFit="1" customWidth="1"/>
    <col min="14" max="16384" width="9.140625" style="46"/>
  </cols>
  <sheetData>
    <row r="1" spans="1:12" ht="21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12" ht="48.75" customHeight="1">
      <c r="A2" s="44"/>
      <c r="B2" s="200" t="s">
        <v>185</v>
      </c>
      <c r="C2" s="200"/>
      <c r="D2" s="200"/>
      <c r="E2" s="200"/>
      <c r="F2" s="200"/>
      <c r="G2" s="200"/>
      <c r="H2" s="200"/>
      <c r="I2" s="200"/>
      <c r="J2" s="200"/>
    </row>
    <row r="3" spans="1:12" ht="42.75" customHeight="1">
      <c r="A3" s="131"/>
      <c r="B3" s="135" t="s">
        <v>329</v>
      </c>
      <c r="C3" s="14"/>
      <c r="D3" s="221" t="s">
        <v>186</v>
      </c>
      <c r="E3" s="221"/>
      <c r="F3" s="71"/>
      <c r="G3" s="221" t="s">
        <v>187</v>
      </c>
      <c r="H3" s="221"/>
      <c r="I3" s="71"/>
      <c r="J3" s="221" t="s">
        <v>188</v>
      </c>
      <c r="K3" s="221"/>
    </row>
    <row r="4" spans="1:12" ht="25.5" customHeight="1">
      <c r="A4" s="101"/>
      <c r="B4" s="133"/>
      <c r="C4" s="136" t="s">
        <v>189</v>
      </c>
      <c r="D4" s="55" t="s">
        <v>190</v>
      </c>
      <c r="E4" s="55" t="s">
        <v>191</v>
      </c>
      <c r="F4" s="55"/>
      <c r="G4" s="55" t="s">
        <v>190</v>
      </c>
      <c r="H4" s="55" t="s">
        <v>191</v>
      </c>
      <c r="I4" s="55"/>
      <c r="J4" s="55" t="s">
        <v>38</v>
      </c>
      <c r="K4" s="188" t="s">
        <v>309</v>
      </c>
    </row>
    <row r="5" spans="1:12">
      <c r="A5" s="101"/>
      <c r="B5" s="39">
        <v>1</v>
      </c>
      <c r="C5" s="54" t="s">
        <v>58</v>
      </c>
      <c r="D5" s="63">
        <v>10727</v>
      </c>
      <c r="E5" s="63">
        <v>528</v>
      </c>
      <c r="F5" s="63"/>
      <c r="G5" s="63">
        <v>11310</v>
      </c>
      <c r="H5" s="63"/>
      <c r="I5" s="63"/>
      <c r="J5" s="63">
        <v>10</v>
      </c>
      <c r="K5" s="63"/>
      <c r="L5" s="147"/>
    </row>
    <row r="6" spans="1:12">
      <c r="A6" s="100"/>
      <c r="B6" s="39">
        <v>2</v>
      </c>
      <c r="C6" s="54" t="s">
        <v>192</v>
      </c>
      <c r="D6" s="63">
        <v>249</v>
      </c>
      <c r="E6" s="63">
        <v>88</v>
      </c>
      <c r="F6" s="63"/>
      <c r="G6" s="63">
        <v>249</v>
      </c>
      <c r="H6" s="63"/>
      <c r="I6" s="63"/>
      <c r="J6" s="63"/>
      <c r="K6" s="63"/>
      <c r="L6" s="147"/>
    </row>
    <row r="7" spans="1:12">
      <c r="A7" s="101"/>
      <c r="B7" s="39">
        <v>3</v>
      </c>
      <c r="C7" s="54" t="s">
        <v>68</v>
      </c>
      <c r="D7" s="63"/>
      <c r="E7" s="63"/>
      <c r="F7" s="63"/>
      <c r="G7" s="63"/>
      <c r="H7" s="63"/>
      <c r="I7" s="63"/>
      <c r="J7" s="63"/>
      <c r="K7" s="63"/>
      <c r="L7" s="147"/>
    </row>
    <row r="8" spans="1:12">
      <c r="B8" s="39">
        <v>4</v>
      </c>
      <c r="C8" s="54" t="s">
        <v>69</v>
      </c>
      <c r="D8" s="63"/>
      <c r="E8" s="63"/>
      <c r="F8" s="63"/>
      <c r="G8" s="63"/>
      <c r="H8" s="63"/>
      <c r="I8" s="63"/>
      <c r="J8" s="63"/>
      <c r="K8" s="63"/>
      <c r="L8" s="147"/>
    </row>
    <row r="9" spans="1:12">
      <c r="B9" s="39">
        <v>5</v>
      </c>
      <c r="C9" s="54" t="s">
        <v>70</v>
      </c>
      <c r="D9" s="63"/>
      <c r="E9" s="63"/>
      <c r="F9" s="63"/>
      <c r="G9" s="63"/>
      <c r="H9" s="63"/>
      <c r="I9" s="63"/>
      <c r="J9" s="63"/>
      <c r="K9" s="63"/>
      <c r="L9" s="147"/>
    </row>
    <row r="10" spans="1:12">
      <c r="B10" s="39">
        <v>6</v>
      </c>
      <c r="C10" s="54" t="s">
        <v>59</v>
      </c>
      <c r="D10" s="63">
        <v>13206</v>
      </c>
      <c r="E10" s="63">
        <v>394</v>
      </c>
      <c r="F10" s="63"/>
      <c r="G10" s="63">
        <v>5065</v>
      </c>
      <c r="H10" s="63">
        <v>86</v>
      </c>
      <c r="I10" s="63"/>
      <c r="J10" s="63">
        <v>1082</v>
      </c>
      <c r="K10" s="63">
        <v>21</v>
      </c>
      <c r="L10" s="147"/>
    </row>
    <row r="11" spans="1:12">
      <c r="B11" s="39">
        <v>7</v>
      </c>
      <c r="C11" s="54" t="s">
        <v>60</v>
      </c>
      <c r="D11" s="63">
        <v>17</v>
      </c>
      <c r="E11" s="63">
        <v>455</v>
      </c>
      <c r="F11" s="63"/>
      <c r="G11" s="63">
        <v>17</v>
      </c>
      <c r="H11" s="63">
        <v>293</v>
      </c>
      <c r="I11" s="63"/>
      <c r="J11" s="63">
        <v>309</v>
      </c>
      <c r="K11" s="63">
        <v>100</v>
      </c>
      <c r="L11" s="147"/>
    </row>
    <row r="12" spans="1:12">
      <c r="B12" s="39">
        <v>8</v>
      </c>
      <c r="C12" s="54" t="s">
        <v>62</v>
      </c>
      <c r="D12" s="63">
        <v>1153</v>
      </c>
      <c r="E12" s="63">
        <v>2</v>
      </c>
      <c r="F12" s="63"/>
      <c r="G12" s="63">
        <v>1153</v>
      </c>
      <c r="H12" s="63"/>
      <c r="I12" s="63"/>
      <c r="J12" s="63">
        <v>863</v>
      </c>
      <c r="K12" s="63">
        <v>75</v>
      </c>
      <c r="L12" s="147"/>
    </row>
    <row r="13" spans="1:12">
      <c r="B13" s="39">
        <v>9</v>
      </c>
      <c r="C13" s="54" t="s">
        <v>71</v>
      </c>
      <c r="D13" s="63"/>
      <c r="E13" s="63"/>
      <c r="F13" s="63"/>
      <c r="G13" s="63"/>
      <c r="H13" s="63"/>
      <c r="I13" s="63"/>
      <c r="J13" s="63"/>
      <c r="K13" s="63"/>
      <c r="L13" s="147"/>
    </row>
    <row r="14" spans="1:12">
      <c r="B14" s="39">
        <v>10</v>
      </c>
      <c r="C14" s="54" t="s">
        <v>72</v>
      </c>
      <c r="D14" s="63">
        <v>1</v>
      </c>
      <c r="E14" s="63"/>
      <c r="F14" s="63"/>
      <c r="G14" s="63">
        <v>1</v>
      </c>
      <c r="H14" s="63"/>
      <c r="I14" s="63"/>
      <c r="J14" s="63">
        <v>2</v>
      </c>
      <c r="K14" s="63">
        <v>144</v>
      </c>
      <c r="L14" s="147"/>
    </row>
    <row r="15" spans="1:12">
      <c r="B15" s="39">
        <v>11</v>
      </c>
      <c r="C15" s="54" t="s">
        <v>193</v>
      </c>
      <c r="D15" s="63"/>
      <c r="E15" s="63"/>
      <c r="F15" s="63"/>
      <c r="G15" s="63"/>
      <c r="H15" s="63"/>
      <c r="I15" s="63"/>
      <c r="J15" s="63"/>
      <c r="K15" s="63"/>
      <c r="L15" s="147"/>
    </row>
    <row r="16" spans="1:12">
      <c r="B16" s="39">
        <v>12</v>
      </c>
      <c r="C16" s="54" t="s">
        <v>74</v>
      </c>
      <c r="D16" s="63"/>
      <c r="E16" s="63"/>
      <c r="F16" s="63"/>
      <c r="G16" s="63"/>
      <c r="H16" s="63"/>
      <c r="I16" s="63"/>
      <c r="J16" s="63"/>
      <c r="K16" s="63"/>
      <c r="L16" s="147"/>
    </row>
    <row r="17" spans="2:14">
      <c r="B17" s="39">
        <v>13</v>
      </c>
      <c r="C17" s="54" t="s">
        <v>194</v>
      </c>
      <c r="D17" s="63"/>
      <c r="E17" s="63"/>
      <c r="F17" s="63"/>
      <c r="G17" s="63"/>
      <c r="H17" s="63"/>
      <c r="I17" s="63"/>
      <c r="J17" s="63"/>
      <c r="K17" s="63"/>
      <c r="L17" s="147"/>
    </row>
    <row r="18" spans="2:14">
      <c r="B18" s="39">
        <v>14</v>
      </c>
      <c r="C18" s="54" t="s">
        <v>195</v>
      </c>
      <c r="D18" s="63"/>
      <c r="E18" s="63"/>
      <c r="F18" s="63"/>
      <c r="G18" s="63"/>
      <c r="H18" s="63"/>
      <c r="I18" s="63"/>
      <c r="J18" s="63"/>
      <c r="K18" s="63"/>
      <c r="L18" s="147"/>
    </row>
    <row r="19" spans="2:14">
      <c r="B19" s="39">
        <v>15</v>
      </c>
      <c r="C19" s="54" t="s">
        <v>66</v>
      </c>
      <c r="D19" s="63">
        <v>1484</v>
      </c>
      <c r="E19" s="63"/>
      <c r="F19" s="63"/>
      <c r="G19" s="63">
        <v>1484</v>
      </c>
      <c r="H19" s="63"/>
      <c r="I19" s="63"/>
      <c r="J19" s="63">
        <v>2981</v>
      </c>
      <c r="K19" s="63">
        <v>201</v>
      </c>
      <c r="L19" s="147"/>
    </row>
    <row r="20" spans="2:14">
      <c r="B20" s="39">
        <v>16</v>
      </c>
      <c r="C20" s="54" t="s">
        <v>196</v>
      </c>
      <c r="D20" s="63">
        <v>2312</v>
      </c>
      <c r="E20" s="63"/>
      <c r="F20" s="63"/>
      <c r="G20" s="63">
        <v>2312</v>
      </c>
      <c r="H20" s="63"/>
      <c r="I20" s="63"/>
      <c r="J20" s="63">
        <v>1949</v>
      </c>
      <c r="K20" s="63">
        <v>84</v>
      </c>
      <c r="L20" s="147"/>
    </row>
    <row r="21" spans="2:14" ht="13.5" thickBot="1">
      <c r="B21" s="134">
        <v>17</v>
      </c>
      <c r="C21" s="33" t="s">
        <v>27</v>
      </c>
      <c r="D21" s="65">
        <f>SUM(D5:D20)</f>
        <v>29149</v>
      </c>
      <c r="E21" s="65">
        <f t="shared" ref="E21:J21" si="0">SUM(E5:E20)</f>
        <v>1467</v>
      </c>
      <c r="F21" s="65"/>
      <c r="G21" s="65">
        <f t="shared" si="0"/>
        <v>21591</v>
      </c>
      <c r="H21" s="65">
        <f t="shared" si="0"/>
        <v>379</v>
      </c>
      <c r="I21" s="65">
        <f t="shared" si="0"/>
        <v>0</v>
      </c>
      <c r="J21" s="65">
        <f t="shared" si="0"/>
        <v>7196</v>
      </c>
      <c r="K21" s="65">
        <v>31</v>
      </c>
      <c r="L21" s="147"/>
      <c r="M21" s="183"/>
      <c r="N21" s="190"/>
    </row>
    <row r="22" spans="2:14">
      <c r="B22" s="29"/>
      <c r="C22" s="29"/>
      <c r="D22" s="29"/>
      <c r="E22" s="29"/>
      <c r="F22" s="29"/>
      <c r="G22" s="29"/>
      <c r="H22" s="29"/>
      <c r="I22" s="29"/>
      <c r="J22" s="29"/>
      <c r="K22" s="29"/>
      <c r="M22" s="184"/>
    </row>
    <row r="23" spans="2:14">
      <c r="B23" s="46" t="s">
        <v>307</v>
      </c>
    </row>
    <row r="24" spans="2:14">
      <c r="B24" s="46" t="s">
        <v>306</v>
      </c>
    </row>
    <row r="25" spans="2:14">
      <c r="J25" s="147"/>
    </row>
    <row r="26" spans="2:14">
      <c r="J26" s="147"/>
    </row>
    <row r="27" spans="2:14">
      <c r="D27" s="147"/>
      <c r="J27" s="147"/>
    </row>
    <row r="28" spans="2:14">
      <c r="J28" s="147"/>
    </row>
    <row r="29" spans="2:14">
      <c r="D29" s="147"/>
    </row>
    <row r="30" spans="2:14">
      <c r="D30" s="147"/>
      <c r="J30" s="147"/>
    </row>
    <row r="33" spans="4:4">
      <c r="D33" s="147"/>
    </row>
  </sheetData>
  <mergeCells count="4">
    <mergeCell ref="B2:J2"/>
    <mergeCell ref="D3:E3"/>
    <mergeCell ref="G3:H3"/>
    <mergeCell ref="J3:K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49" sqref="A49"/>
    </sheetView>
  </sheetViews>
  <sheetFormatPr defaultRowHeight="12.75"/>
  <cols>
    <col min="1" max="1" width="3.7109375" style="46" customWidth="1"/>
    <col min="2" max="2" width="5.140625" style="46" customWidth="1"/>
    <col min="3" max="3" width="43" style="46" customWidth="1"/>
    <col min="4" max="17" width="7.28515625" style="46" customWidth="1"/>
    <col min="18" max="18" width="9.85546875" style="46" customWidth="1"/>
    <col min="19" max="19" width="10.42578125" style="46" customWidth="1"/>
    <col min="20" max="21" width="10.28515625" style="46" bestFit="1" customWidth="1"/>
    <col min="22" max="16384" width="9.140625" style="46"/>
  </cols>
  <sheetData>
    <row r="1" spans="1:21" ht="21" customHeight="1">
      <c r="A1" s="29"/>
      <c r="B1" s="29"/>
      <c r="C1" s="29"/>
      <c r="D1" s="29"/>
      <c r="E1" s="29"/>
      <c r="F1" s="29"/>
      <c r="G1" s="29"/>
      <c r="H1" s="29"/>
    </row>
    <row r="2" spans="1:21" ht="48" customHeight="1">
      <c r="A2" s="44"/>
      <c r="B2" s="200" t="s">
        <v>333</v>
      </c>
      <c r="C2" s="200"/>
      <c r="D2" s="200"/>
      <c r="E2" s="200"/>
      <c r="F2" s="200"/>
      <c r="G2" s="200"/>
      <c r="H2" s="200"/>
      <c r="I2" s="200"/>
      <c r="J2" s="200"/>
    </row>
    <row r="3" spans="1:21" ht="23.25" customHeight="1">
      <c r="A3" s="131"/>
      <c r="B3" s="23" t="s">
        <v>332</v>
      </c>
      <c r="C3" s="14"/>
      <c r="D3" s="221" t="s">
        <v>198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 t="s">
        <v>281</v>
      </c>
      <c r="U3" s="222" t="s">
        <v>199</v>
      </c>
    </row>
    <row r="4" spans="1:21" ht="21.75" customHeight="1">
      <c r="A4" s="101"/>
      <c r="B4" s="133"/>
      <c r="C4" s="136" t="s">
        <v>189</v>
      </c>
      <c r="D4" s="138">
        <v>0</v>
      </c>
      <c r="E4" s="138">
        <v>0.02</v>
      </c>
      <c r="F4" s="138">
        <v>0.04</v>
      </c>
      <c r="G4" s="139">
        <v>0.1</v>
      </c>
      <c r="H4" s="139">
        <v>0.2</v>
      </c>
      <c r="I4" s="139">
        <v>0.35</v>
      </c>
      <c r="J4" s="139">
        <v>0.5</v>
      </c>
      <c r="K4" s="139">
        <v>0.7</v>
      </c>
      <c r="L4" s="139">
        <v>0.75</v>
      </c>
      <c r="M4" s="138">
        <v>1</v>
      </c>
      <c r="N4" s="138">
        <v>1.5</v>
      </c>
      <c r="O4" s="138">
        <v>2.5</v>
      </c>
      <c r="P4" s="138">
        <v>3.7</v>
      </c>
      <c r="Q4" s="139">
        <v>12.5</v>
      </c>
      <c r="R4" s="140" t="s">
        <v>26</v>
      </c>
      <c r="S4" s="140" t="s">
        <v>200</v>
      </c>
      <c r="T4" s="222"/>
      <c r="U4" s="222"/>
    </row>
    <row r="5" spans="1:21">
      <c r="A5" s="101"/>
      <c r="B5" s="126">
        <v>1</v>
      </c>
      <c r="C5" s="54" t="s">
        <v>58</v>
      </c>
      <c r="D5" s="63">
        <v>11296</v>
      </c>
      <c r="E5" s="63"/>
      <c r="F5" s="63"/>
      <c r="G5" s="63">
        <v>4</v>
      </c>
      <c r="H5" s="63"/>
      <c r="I5" s="63"/>
      <c r="J5" s="63">
        <v>1</v>
      </c>
      <c r="K5" s="63"/>
      <c r="L5" s="63"/>
      <c r="M5" s="143">
        <v>9</v>
      </c>
      <c r="N5" s="143"/>
      <c r="O5" s="143"/>
      <c r="P5" s="143"/>
      <c r="Q5" s="143"/>
      <c r="R5" s="143"/>
      <c r="S5" s="143"/>
      <c r="T5" s="143">
        <f>SUM(D5:S5)</f>
        <v>11310</v>
      </c>
      <c r="U5" s="143"/>
    </row>
    <row r="6" spans="1:21">
      <c r="A6" s="100"/>
      <c r="B6" s="126">
        <v>2</v>
      </c>
      <c r="C6" s="54" t="s">
        <v>192</v>
      </c>
      <c r="D6" s="63">
        <v>248</v>
      </c>
      <c r="E6" s="63"/>
      <c r="F6" s="63"/>
      <c r="G6" s="63"/>
      <c r="H6" s="63">
        <v>1</v>
      </c>
      <c r="I6" s="63"/>
      <c r="J6" s="63"/>
      <c r="K6" s="63"/>
      <c r="L6" s="63"/>
      <c r="M6" s="143"/>
      <c r="N6" s="143"/>
      <c r="O6" s="143"/>
      <c r="P6" s="143"/>
      <c r="Q6" s="143"/>
      <c r="R6" s="143"/>
      <c r="S6" s="143"/>
      <c r="T6" s="143">
        <f t="shared" ref="T6:T20" si="0">SUM(D6:S6)</f>
        <v>249</v>
      </c>
      <c r="U6" s="186">
        <v>249</v>
      </c>
    </row>
    <row r="7" spans="1:21">
      <c r="A7" s="101"/>
      <c r="B7" s="126">
        <v>3</v>
      </c>
      <c r="C7" s="54" t="s">
        <v>68</v>
      </c>
      <c r="D7" s="63"/>
      <c r="E7" s="63"/>
      <c r="F7" s="63"/>
      <c r="G7" s="63"/>
      <c r="H7" s="63"/>
      <c r="I7" s="63"/>
      <c r="J7" s="63"/>
      <c r="K7" s="63"/>
      <c r="L7" s="63"/>
      <c r="M7" s="143"/>
      <c r="N7" s="143"/>
      <c r="O7" s="143"/>
      <c r="P7" s="143"/>
      <c r="Q7" s="143"/>
      <c r="R7" s="143"/>
      <c r="S7" s="143"/>
      <c r="T7" s="143"/>
      <c r="U7" s="143"/>
    </row>
    <row r="8" spans="1:21">
      <c r="B8" s="126">
        <v>4</v>
      </c>
      <c r="C8" s="54" t="s">
        <v>69</v>
      </c>
      <c r="D8" s="63"/>
      <c r="E8" s="63"/>
      <c r="F8" s="63"/>
      <c r="G8" s="63"/>
      <c r="H8" s="63"/>
      <c r="I8" s="63"/>
      <c r="J8" s="63"/>
      <c r="K8" s="63"/>
      <c r="L8" s="63"/>
      <c r="M8" s="143"/>
      <c r="N8" s="143"/>
      <c r="O8" s="143"/>
      <c r="P8" s="143"/>
      <c r="Q8" s="143"/>
      <c r="R8" s="143"/>
      <c r="S8" s="143"/>
      <c r="T8" s="143"/>
      <c r="U8" s="143"/>
    </row>
    <row r="9" spans="1:21">
      <c r="B9" s="126">
        <v>5</v>
      </c>
      <c r="C9" s="54" t="s">
        <v>70</v>
      </c>
      <c r="D9" s="63"/>
      <c r="E9" s="63"/>
      <c r="F9" s="63"/>
      <c r="G9" s="63"/>
      <c r="H9" s="63"/>
      <c r="I9" s="63"/>
      <c r="J9" s="63"/>
      <c r="K9" s="63"/>
      <c r="L9" s="63"/>
      <c r="M9" s="143"/>
      <c r="N9" s="143"/>
      <c r="O9" s="143"/>
      <c r="P9" s="143"/>
      <c r="Q9" s="143"/>
      <c r="R9" s="143"/>
      <c r="S9" s="143"/>
      <c r="T9" s="143"/>
      <c r="U9" s="143"/>
    </row>
    <row r="10" spans="1:21">
      <c r="B10" s="126">
        <v>6</v>
      </c>
      <c r="C10" s="54" t="s">
        <v>59</v>
      </c>
      <c r="D10" s="63"/>
      <c r="E10" s="63"/>
      <c r="F10" s="63"/>
      <c r="G10" s="63"/>
      <c r="H10" s="63">
        <v>4818</v>
      </c>
      <c r="I10" s="63"/>
      <c r="J10" s="63">
        <v>333</v>
      </c>
      <c r="K10" s="63"/>
      <c r="L10" s="63"/>
      <c r="M10" s="143"/>
      <c r="N10" s="143"/>
      <c r="O10" s="143"/>
      <c r="P10" s="143"/>
      <c r="Q10" s="143"/>
      <c r="R10" s="143"/>
      <c r="S10" s="143"/>
      <c r="T10" s="143">
        <f t="shared" si="0"/>
        <v>5151</v>
      </c>
      <c r="U10" s="186">
        <v>2631</v>
      </c>
    </row>
    <row r="11" spans="1:21">
      <c r="B11" s="126">
        <v>7</v>
      </c>
      <c r="C11" s="54" t="s">
        <v>60</v>
      </c>
      <c r="D11" s="63"/>
      <c r="E11" s="63"/>
      <c r="F11" s="63"/>
      <c r="G11" s="63"/>
      <c r="H11" s="63"/>
      <c r="I11" s="63"/>
      <c r="J11" s="63"/>
      <c r="K11" s="63"/>
      <c r="L11" s="63"/>
      <c r="M11" s="143">
        <v>310</v>
      </c>
      <c r="N11" s="143"/>
      <c r="O11" s="143"/>
      <c r="P11" s="143"/>
      <c r="Q11" s="143"/>
      <c r="R11" s="143"/>
      <c r="S11" s="143"/>
      <c r="T11" s="143">
        <f t="shared" si="0"/>
        <v>310</v>
      </c>
      <c r="U11" s="143">
        <v>310</v>
      </c>
    </row>
    <row r="12" spans="1:21">
      <c r="B12" s="126">
        <v>8</v>
      </c>
      <c r="C12" s="54" t="s">
        <v>62</v>
      </c>
      <c r="D12" s="63"/>
      <c r="E12" s="63"/>
      <c r="F12" s="63"/>
      <c r="G12" s="63"/>
      <c r="H12" s="63"/>
      <c r="I12" s="63"/>
      <c r="J12" s="63"/>
      <c r="K12" s="63"/>
      <c r="L12" s="63">
        <v>1153</v>
      </c>
      <c r="M12" s="143"/>
      <c r="N12" s="143"/>
      <c r="O12" s="143"/>
      <c r="P12" s="143"/>
      <c r="Q12" s="143"/>
      <c r="R12" s="143"/>
      <c r="S12" s="143"/>
      <c r="T12" s="143">
        <f t="shared" si="0"/>
        <v>1153</v>
      </c>
      <c r="U12" s="143">
        <v>1153</v>
      </c>
    </row>
    <row r="13" spans="1:21">
      <c r="B13" s="126">
        <v>9</v>
      </c>
      <c r="C13" s="54" t="s">
        <v>71</v>
      </c>
      <c r="D13" s="63"/>
      <c r="E13" s="63"/>
      <c r="F13" s="63"/>
      <c r="G13" s="63"/>
      <c r="H13" s="63"/>
      <c r="I13" s="63"/>
      <c r="J13" s="63"/>
      <c r="K13" s="63"/>
      <c r="L13" s="6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>
      <c r="B14" s="126">
        <v>10</v>
      </c>
      <c r="C14" s="54" t="s">
        <v>72</v>
      </c>
      <c r="D14" s="63"/>
      <c r="E14" s="63"/>
      <c r="F14" s="63"/>
      <c r="G14" s="63"/>
      <c r="H14" s="63"/>
      <c r="I14" s="63"/>
      <c r="J14" s="63"/>
      <c r="K14" s="63"/>
      <c r="L14" s="63"/>
      <c r="M14" s="143"/>
      <c r="N14" s="143">
        <v>1</v>
      </c>
      <c r="O14" s="143"/>
      <c r="P14" s="143"/>
      <c r="Q14" s="143"/>
      <c r="R14" s="143"/>
      <c r="S14" s="143"/>
      <c r="T14" s="143">
        <f t="shared" si="0"/>
        <v>1</v>
      </c>
      <c r="U14" s="143">
        <v>1</v>
      </c>
    </row>
    <row r="15" spans="1:21">
      <c r="B15" s="126">
        <v>11</v>
      </c>
      <c r="C15" s="54" t="s">
        <v>193</v>
      </c>
      <c r="D15" s="63"/>
      <c r="E15" s="63"/>
      <c r="F15" s="63"/>
      <c r="G15" s="63"/>
      <c r="H15" s="63"/>
      <c r="I15" s="63"/>
      <c r="J15" s="63"/>
      <c r="K15" s="63"/>
      <c r="L15" s="6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1:21">
      <c r="B16" s="126">
        <v>12</v>
      </c>
      <c r="C16" s="54" t="s">
        <v>74</v>
      </c>
      <c r="D16" s="63"/>
      <c r="E16" s="63"/>
      <c r="F16" s="63"/>
      <c r="G16" s="63"/>
      <c r="H16" s="63"/>
      <c r="I16" s="63"/>
      <c r="J16" s="63"/>
      <c r="K16" s="63"/>
      <c r="L16" s="6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2:21" ht="24">
      <c r="B17" s="126">
        <v>13</v>
      </c>
      <c r="C17" s="54" t="s">
        <v>194</v>
      </c>
      <c r="D17" s="63"/>
      <c r="E17" s="63"/>
      <c r="F17" s="63"/>
      <c r="G17" s="63"/>
      <c r="H17" s="63"/>
      <c r="I17" s="63"/>
      <c r="J17" s="63"/>
      <c r="K17" s="63"/>
      <c r="L17" s="63"/>
      <c r="M17" s="143"/>
      <c r="N17" s="143"/>
      <c r="O17" s="143"/>
      <c r="P17" s="143"/>
      <c r="Q17" s="143"/>
      <c r="R17" s="143"/>
      <c r="S17" s="143"/>
      <c r="T17" s="143"/>
      <c r="U17" s="143"/>
    </row>
    <row r="18" spans="2:21">
      <c r="B18" s="126">
        <v>14</v>
      </c>
      <c r="C18" s="54" t="s">
        <v>195</v>
      </c>
      <c r="D18" s="63"/>
      <c r="E18" s="63"/>
      <c r="F18" s="63"/>
      <c r="G18" s="63"/>
      <c r="H18" s="63"/>
      <c r="I18" s="63"/>
      <c r="J18" s="63"/>
      <c r="K18" s="63"/>
      <c r="L18" s="6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2:21">
      <c r="B19" s="126">
        <v>15</v>
      </c>
      <c r="C19" s="54" t="s">
        <v>66</v>
      </c>
      <c r="D19" s="63"/>
      <c r="E19" s="63"/>
      <c r="F19" s="63"/>
      <c r="G19" s="63"/>
      <c r="H19" s="63"/>
      <c r="I19" s="63"/>
      <c r="J19" s="63"/>
      <c r="K19" s="63"/>
      <c r="L19" s="63"/>
      <c r="M19" s="143">
        <v>486</v>
      </c>
      <c r="N19" s="143"/>
      <c r="O19" s="143">
        <v>998</v>
      </c>
      <c r="P19" s="143"/>
      <c r="Q19" s="143"/>
      <c r="R19" s="143"/>
      <c r="S19" s="143"/>
      <c r="T19" s="143">
        <f t="shared" si="0"/>
        <v>1484</v>
      </c>
      <c r="U19" s="143">
        <v>1484</v>
      </c>
    </row>
    <row r="20" spans="2:21">
      <c r="B20" s="126">
        <v>16</v>
      </c>
      <c r="C20" s="54" t="s">
        <v>196</v>
      </c>
      <c r="D20" s="63">
        <v>389</v>
      </c>
      <c r="E20" s="63"/>
      <c r="F20" s="63"/>
      <c r="G20" s="63"/>
      <c r="H20" s="63"/>
      <c r="I20" s="63"/>
      <c r="J20" s="63"/>
      <c r="K20" s="63"/>
      <c r="L20" s="63"/>
      <c r="M20" s="143">
        <v>1907</v>
      </c>
      <c r="N20" s="143"/>
      <c r="O20" s="143">
        <v>16</v>
      </c>
      <c r="P20" s="143"/>
      <c r="Q20" s="143"/>
      <c r="R20" s="143"/>
      <c r="S20" s="143"/>
      <c r="T20" s="143">
        <f t="shared" si="0"/>
        <v>2312</v>
      </c>
      <c r="U20" s="143">
        <v>2312</v>
      </c>
    </row>
    <row r="21" spans="2:21" ht="13.5" thickBot="1">
      <c r="B21" s="137">
        <v>17</v>
      </c>
      <c r="C21" s="33" t="s">
        <v>27</v>
      </c>
      <c r="D21" s="65">
        <f>SUM(D5:D20)</f>
        <v>11933</v>
      </c>
      <c r="E21" s="65">
        <f t="shared" ref="E21:U21" si="1">SUM(E5:E20)</f>
        <v>0</v>
      </c>
      <c r="F21" s="65">
        <f t="shared" si="1"/>
        <v>0</v>
      </c>
      <c r="G21" s="65">
        <f t="shared" si="1"/>
        <v>4</v>
      </c>
      <c r="H21" s="65">
        <f t="shared" si="1"/>
        <v>4819</v>
      </c>
      <c r="I21" s="65">
        <f t="shared" si="1"/>
        <v>0</v>
      </c>
      <c r="J21" s="65">
        <f t="shared" si="1"/>
        <v>334</v>
      </c>
      <c r="K21" s="65">
        <f t="shared" si="1"/>
        <v>0</v>
      </c>
      <c r="L21" s="65">
        <f t="shared" si="1"/>
        <v>1153</v>
      </c>
      <c r="M21" s="65">
        <f t="shared" si="1"/>
        <v>2712</v>
      </c>
      <c r="N21" s="65">
        <f t="shared" si="1"/>
        <v>1</v>
      </c>
      <c r="O21" s="65">
        <f t="shared" si="1"/>
        <v>1014</v>
      </c>
      <c r="P21" s="65">
        <f t="shared" si="1"/>
        <v>0</v>
      </c>
      <c r="Q21" s="65">
        <f t="shared" si="1"/>
        <v>0</v>
      </c>
      <c r="R21" s="65">
        <f t="shared" si="1"/>
        <v>0</v>
      </c>
      <c r="S21" s="65">
        <f t="shared" si="1"/>
        <v>0</v>
      </c>
      <c r="T21" s="65">
        <f t="shared" si="1"/>
        <v>21970</v>
      </c>
      <c r="U21" s="65">
        <f t="shared" si="1"/>
        <v>8140</v>
      </c>
    </row>
    <row r="22" spans="2:2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2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2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</sheetData>
  <mergeCells count="4">
    <mergeCell ref="T3:T4"/>
    <mergeCell ref="U3:U4"/>
    <mergeCell ref="B2:J2"/>
    <mergeCell ref="D3:S3"/>
  </mergeCells>
  <pageMargins left="0.7" right="0.7" top="0.75" bottom="0.75" header="0.3" footer="0.3"/>
  <ignoredErrors>
    <ignoredError sqref="D21 E21:Q21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71" sqref="A71"/>
    </sheetView>
  </sheetViews>
  <sheetFormatPr defaultRowHeight="12.75"/>
  <cols>
    <col min="1" max="1" width="3.7109375" style="46" customWidth="1"/>
    <col min="2" max="2" width="31.5703125" style="46" customWidth="1"/>
    <col min="3" max="3" width="19.5703125" style="46" customWidth="1"/>
    <col min="4" max="4" width="15.85546875" style="46" customWidth="1"/>
    <col min="5" max="5" width="16.5703125" style="46" customWidth="1"/>
    <col min="6" max="6" width="9.140625" style="46"/>
    <col min="7" max="7" width="15.85546875" style="46" customWidth="1"/>
    <col min="8" max="8" width="9.140625" style="46"/>
    <col min="9" max="9" width="11.140625" style="46" customWidth="1"/>
    <col min="10" max="14" width="9.140625" style="46"/>
    <col min="15" max="15" width="12.7109375" style="46" customWidth="1"/>
    <col min="16" max="16384" width="9.140625" style="46"/>
  </cols>
  <sheetData>
    <row r="1" spans="1:16" ht="21" customHeight="1">
      <c r="A1" s="29"/>
      <c r="B1" s="29"/>
      <c r="C1" s="29"/>
      <c r="D1" s="29"/>
      <c r="E1" s="29"/>
      <c r="F1" s="29"/>
      <c r="G1" s="29"/>
      <c r="H1" s="29"/>
    </row>
    <row r="2" spans="1:16" ht="48" customHeight="1">
      <c r="A2" s="44"/>
      <c r="B2" s="200" t="s">
        <v>202</v>
      </c>
      <c r="C2" s="200"/>
      <c r="D2" s="200"/>
      <c r="E2" s="200"/>
      <c r="F2" s="200"/>
      <c r="G2" s="200"/>
      <c r="H2" s="200"/>
      <c r="I2" s="200"/>
    </row>
    <row r="3" spans="1:16" ht="42.75">
      <c r="A3" s="131"/>
      <c r="B3" s="135" t="s">
        <v>329</v>
      </c>
      <c r="C3" s="15" t="s">
        <v>204</v>
      </c>
      <c r="D3" s="55" t="s">
        <v>205</v>
      </c>
      <c r="E3" s="55" t="s">
        <v>207</v>
      </c>
      <c r="F3" s="55" t="s">
        <v>208</v>
      </c>
      <c r="G3" s="71" t="s">
        <v>216</v>
      </c>
      <c r="H3" s="55" t="s">
        <v>209</v>
      </c>
      <c r="I3" s="55" t="s">
        <v>210</v>
      </c>
      <c r="J3" s="55" t="s">
        <v>211</v>
      </c>
      <c r="K3" s="55" t="s">
        <v>212</v>
      </c>
      <c r="L3" s="55" t="s">
        <v>213</v>
      </c>
      <c r="M3" s="55" t="s">
        <v>214</v>
      </c>
      <c r="N3" s="55" t="s">
        <v>215</v>
      </c>
      <c r="O3" s="55" t="s">
        <v>206</v>
      </c>
    </row>
    <row r="4" spans="1:16">
      <c r="A4" s="101"/>
      <c r="B4" s="114" t="s">
        <v>203</v>
      </c>
      <c r="C4" s="181"/>
      <c r="D4" s="168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62"/>
    </row>
    <row r="5" spans="1:16">
      <c r="A5" s="101"/>
      <c r="B5" s="39"/>
      <c r="C5" s="54" t="s">
        <v>218</v>
      </c>
      <c r="D5" s="63">
        <v>6913</v>
      </c>
      <c r="E5" s="63">
        <v>5409</v>
      </c>
      <c r="F5" s="150">
        <v>0.99502053083041464</v>
      </c>
      <c r="G5" s="63">
        <v>8863</v>
      </c>
      <c r="H5" s="152">
        <v>4.0277192251136099E-4</v>
      </c>
      <c r="I5" s="63">
        <v>35934</v>
      </c>
      <c r="J5" s="150">
        <v>0.75752302099691271</v>
      </c>
      <c r="K5" s="63">
        <v>0</v>
      </c>
      <c r="L5" s="63">
        <v>800</v>
      </c>
      <c r="M5" s="150">
        <v>9.0246425655078663E-2</v>
      </c>
      <c r="N5" s="63">
        <v>3</v>
      </c>
      <c r="O5" s="168"/>
      <c r="P5" s="62"/>
    </row>
    <row r="6" spans="1:16">
      <c r="A6" s="100"/>
      <c r="B6" s="114"/>
      <c r="C6" s="54" t="s">
        <v>219</v>
      </c>
      <c r="D6" s="63">
        <v>407</v>
      </c>
      <c r="E6" s="63">
        <v>252</v>
      </c>
      <c r="F6" s="150">
        <v>0.99369834060227524</v>
      </c>
      <c r="G6" s="63">
        <v>507</v>
      </c>
      <c r="H6" s="152">
        <v>1.8769987841331464E-3</v>
      </c>
      <c r="I6" s="63">
        <v>1802</v>
      </c>
      <c r="J6" s="150">
        <v>0.73399150844981698</v>
      </c>
      <c r="K6" s="63">
        <v>0</v>
      </c>
      <c r="L6" s="63">
        <v>147</v>
      </c>
      <c r="M6" s="150">
        <v>0.29029775931525115</v>
      </c>
      <c r="N6" s="63">
        <v>1</v>
      </c>
      <c r="O6" s="168"/>
      <c r="P6" s="62"/>
    </row>
    <row r="7" spans="1:16">
      <c r="A7" s="101"/>
      <c r="B7" s="39"/>
      <c r="C7" s="54" t="s">
        <v>220</v>
      </c>
      <c r="D7" s="63">
        <v>359</v>
      </c>
      <c r="E7" s="63">
        <v>239</v>
      </c>
      <c r="F7" s="150">
        <v>0.98410765022215829</v>
      </c>
      <c r="G7" s="63">
        <v>459</v>
      </c>
      <c r="H7" s="152">
        <v>3.444791643832849E-3</v>
      </c>
      <c r="I7" s="63">
        <v>1649</v>
      </c>
      <c r="J7" s="150">
        <v>0.7244390678005953</v>
      </c>
      <c r="K7" s="63">
        <v>0</v>
      </c>
      <c r="L7" s="63">
        <v>202</v>
      </c>
      <c r="M7" s="150">
        <v>0.44022514702352544</v>
      </c>
      <c r="N7" s="63">
        <v>1</v>
      </c>
      <c r="O7" s="168"/>
      <c r="P7" s="62"/>
    </row>
    <row r="8" spans="1:16">
      <c r="B8" s="62"/>
      <c r="C8" s="54" t="s">
        <v>221</v>
      </c>
      <c r="D8" s="63">
        <v>84</v>
      </c>
      <c r="E8" s="63">
        <v>58</v>
      </c>
      <c r="F8" s="150">
        <v>0.9999178733905173</v>
      </c>
      <c r="G8" s="63">
        <v>107</v>
      </c>
      <c r="H8" s="152">
        <v>5.951403409029392E-3</v>
      </c>
      <c r="I8" s="63">
        <v>443</v>
      </c>
      <c r="J8" s="150">
        <v>0.72416281234150093</v>
      </c>
      <c r="K8" s="63">
        <v>0</v>
      </c>
      <c r="L8" s="63">
        <v>68</v>
      </c>
      <c r="M8" s="150">
        <v>0.63110216007397868</v>
      </c>
      <c r="N8" s="63">
        <v>1</v>
      </c>
      <c r="O8" s="168"/>
      <c r="P8" s="62"/>
    </row>
    <row r="9" spans="1:16">
      <c r="B9" s="62"/>
      <c r="C9" s="54" t="s">
        <v>222</v>
      </c>
      <c r="D9" s="63">
        <v>313</v>
      </c>
      <c r="E9" s="63">
        <v>168</v>
      </c>
      <c r="F9" s="150">
        <v>0.99860127851807579</v>
      </c>
      <c r="G9" s="63">
        <v>341</v>
      </c>
      <c r="H9" s="152">
        <v>1.1904591650976962E-2</v>
      </c>
      <c r="I9" s="63">
        <v>1777</v>
      </c>
      <c r="J9" s="150">
        <v>0.74025188261240893</v>
      </c>
      <c r="K9" s="63">
        <v>0</v>
      </c>
      <c r="L9" s="63">
        <v>361</v>
      </c>
      <c r="M9" s="150">
        <v>1.0584698696341972</v>
      </c>
      <c r="N9" s="63">
        <v>3</v>
      </c>
      <c r="O9" s="168"/>
      <c r="P9" s="62"/>
    </row>
    <row r="10" spans="1:16">
      <c r="B10" s="62"/>
      <c r="C10" s="54" t="s">
        <v>223</v>
      </c>
      <c r="D10" s="63">
        <v>38</v>
      </c>
      <c r="E10" s="63">
        <v>19</v>
      </c>
      <c r="F10" s="150">
        <v>0.99566419203217449</v>
      </c>
      <c r="G10" s="63">
        <v>40</v>
      </c>
      <c r="H10" s="152">
        <v>4.3230094912640467E-2</v>
      </c>
      <c r="I10" s="63">
        <v>233</v>
      </c>
      <c r="J10" s="150">
        <v>0.75584260103527834</v>
      </c>
      <c r="K10" s="63">
        <v>0</v>
      </c>
      <c r="L10" s="63">
        <v>89</v>
      </c>
      <c r="M10" s="150">
        <v>2.232345174961583</v>
      </c>
      <c r="N10" s="63">
        <v>1</v>
      </c>
      <c r="O10" s="168"/>
      <c r="P10" s="62"/>
    </row>
    <row r="11" spans="1:16">
      <c r="B11" s="62"/>
      <c r="C11" s="54" t="s">
        <v>224</v>
      </c>
      <c r="D11" s="63">
        <v>541</v>
      </c>
      <c r="E11" s="63">
        <v>148</v>
      </c>
      <c r="F11" s="150">
        <v>0.99905249071926772</v>
      </c>
      <c r="G11" s="63">
        <v>530</v>
      </c>
      <c r="H11" s="152">
        <v>0.11367964915664253</v>
      </c>
      <c r="I11" s="63">
        <v>2641</v>
      </c>
      <c r="J11" s="150">
        <v>0.72934034353701782</v>
      </c>
      <c r="K11" s="63">
        <v>0</v>
      </c>
      <c r="L11" s="63">
        <v>1884</v>
      </c>
      <c r="M11" s="150">
        <v>3.5538103149166194</v>
      </c>
      <c r="N11" s="63">
        <v>44</v>
      </c>
      <c r="O11" s="168"/>
      <c r="P11" s="62"/>
    </row>
    <row r="12" spans="1:16">
      <c r="B12" s="62"/>
      <c r="C12" s="54" t="s">
        <v>225</v>
      </c>
      <c r="D12" s="63">
        <v>86</v>
      </c>
      <c r="E12" s="63">
        <v>10</v>
      </c>
      <c r="F12" s="150">
        <v>0.99991752125391786</v>
      </c>
      <c r="G12" s="63">
        <v>74</v>
      </c>
      <c r="H12" s="152">
        <v>1</v>
      </c>
      <c r="I12" s="63">
        <v>274</v>
      </c>
      <c r="J12" s="150">
        <v>0.61667683041055088</v>
      </c>
      <c r="K12" s="63">
        <v>0</v>
      </c>
      <c r="L12" s="63">
        <v>435</v>
      </c>
      <c r="M12" s="150">
        <v>5.9045606745172137</v>
      </c>
      <c r="N12" s="63">
        <v>45</v>
      </c>
      <c r="O12" s="168"/>
      <c r="P12" s="62"/>
    </row>
    <row r="13" spans="1:16" s="141" customFormat="1" ht="13.5" thickBot="1">
      <c r="B13" s="64"/>
      <c r="C13" s="33" t="s">
        <v>217</v>
      </c>
      <c r="D13" s="65">
        <f>SUM(D5:D12)</f>
        <v>8741</v>
      </c>
      <c r="E13" s="65">
        <f>SUM(E5:E12)</f>
        <v>6303</v>
      </c>
      <c r="F13" s="151">
        <v>0.99479820925687745</v>
      </c>
      <c r="G13" s="65">
        <f>SUM(G5:G12)</f>
        <v>10921</v>
      </c>
      <c r="H13" s="153">
        <v>1.3411753506989333E-2</v>
      </c>
      <c r="I13" s="65">
        <f>SUM(I5:I12)</f>
        <v>44753</v>
      </c>
      <c r="J13" s="151">
        <v>0.75184919716643306</v>
      </c>
      <c r="K13" s="65"/>
      <c r="L13" s="65">
        <f>SUM(L5:L12)</f>
        <v>3986</v>
      </c>
      <c r="M13" s="151">
        <v>0.36500341517269885</v>
      </c>
      <c r="N13" s="65">
        <f>SUM(N5:N12)</f>
        <v>99</v>
      </c>
      <c r="O13" s="65">
        <v>245</v>
      </c>
      <c r="P13" s="144"/>
    </row>
    <row r="14" spans="1:16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42.75">
      <c r="B15" s="135" t="s">
        <v>329</v>
      </c>
      <c r="C15" s="15" t="s">
        <v>204</v>
      </c>
      <c r="D15" s="55" t="s">
        <v>205</v>
      </c>
      <c r="E15" s="55" t="s">
        <v>207</v>
      </c>
      <c r="F15" s="55" t="s">
        <v>208</v>
      </c>
      <c r="G15" s="71" t="s">
        <v>216</v>
      </c>
      <c r="H15" s="55" t="s">
        <v>209</v>
      </c>
      <c r="I15" s="55" t="s">
        <v>210</v>
      </c>
      <c r="J15" s="55" t="s">
        <v>211</v>
      </c>
      <c r="K15" s="55" t="s">
        <v>212</v>
      </c>
      <c r="L15" s="55" t="s">
        <v>213</v>
      </c>
      <c r="M15" s="55" t="s">
        <v>214</v>
      </c>
      <c r="N15" s="55" t="s">
        <v>215</v>
      </c>
      <c r="O15" s="55" t="s">
        <v>206</v>
      </c>
      <c r="P15" s="62"/>
    </row>
    <row r="16" spans="1:16">
      <c r="B16" s="114" t="s">
        <v>226</v>
      </c>
      <c r="C16" s="181"/>
      <c r="D16" s="168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62"/>
    </row>
    <row r="17" spans="2:18">
      <c r="B17" s="39"/>
      <c r="C17" s="54" t="s">
        <v>218</v>
      </c>
      <c r="D17" s="63">
        <v>2999</v>
      </c>
      <c r="E17" s="63">
        <v>8604</v>
      </c>
      <c r="F17" s="150">
        <v>0.99607006493363193</v>
      </c>
      <c r="G17" s="63">
        <v>10584</v>
      </c>
      <c r="H17" s="152">
        <v>4.3041377612391117E-4</v>
      </c>
      <c r="I17" s="63">
        <v>81240</v>
      </c>
      <c r="J17" s="150">
        <v>0.77957517572429813</v>
      </c>
      <c r="K17" s="63">
        <v>0</v>
      </c>
      <c r="L17" s="63">
        <v>1095</v>
      </c>
      <c r="M17" s="150">
        <v>0.1034867542109414</v>
      </c>
      <c r="N17" s="63">
        <v>4</v>
      </c>
      <c r="O17" s="168"/>
      <c r="P17" s="62"/>
    </row>
    <row r="18" spans="2:18">
      <c r="B18" s="114"/>
      <c r="C18" s="54" t="s">
        <v>219</v>
      </c>
      <c r="D18" s="63">
        <v>422</v>
      </c>
      <c r="E18" s="63">
        <v>423</v>
      </c>
      <c r="F18" s="150">
        <v>0.99566849775117205</v>
      </c>
      <c r="G18" s="63">
        <v>781</v>
      </c>
      <c r="H18" s="152">
        <v>1.9413986686468787E-3</v>
      </c>
      <c r="I18" s="63">
        <v>5786</v>
      </c>
      <c r="J18" s="150">
        <v>0.76565176041109473</v>
      </c>
      <c r="K18" s="63">
        <v>0</v>
      </c>
      <c r="L18" s="63">
        <v>247</v>
      </c>
      <c r="M18" s="150">
        <v>0.31663356954291705</v>
      </c>
      <c r="N18" s="63">
        <v>1</v>
      </c>
      <c r="O18" s="168"/>
      <c r="P18" s="62"/>
    </row>
    <row r="19" spans="2:18">
      <c r="B19" s="39"/>
      <c r="C19" s="54" t="s">
        <v>220</v>
      </c>
      <c r="D19" s="63">
        <v>343</v>
      </c>
      <c r="E19" s="63">
        <v>511</v>
      </c>
      <c r="F19" s="150">
        <v>0.99717790793257544</v>
      </c>
      <c r="G19" s="63">
        <v>733</v>
      </c>
      <c r="H19" s="152">
        <v>3.4018613350451391E-3</v>
      </c>
      <c r="I19" s="63">
        <v>5524</v>
      </c>
      <c r="J19" s="150">
        <v>0.75536481574101766</v>
      </c>
      <c r="K19" s="63">
        <v>0</v>
      </c>
      <c r="L19" s="63">
        <v>323</v>
      </c>
      <c r="M19" s="150">
        <v>0.44045736768259025</v>
      </c>
      <c r="N19" s="63">
        <v>2</v>
      </c>
      <c r="O19" s="168"/>
      <c r="P19" s="62"/>
    </row>
    <row r="20" spans="2:18">
      <c r="B20" s="62"/>
      <c r="C20" s="54" t="s">
        <v>221</v>
      </c>
      <c r="D20" s="63">
        <v>112</v>
      </c>
      <c r="E20" s="63">
        <v>97</v>
      </c>
      <c r="F20" s="150">
        <v>0.99723018103886085</v>
      </c>
      <c r="G20" s="63">
        <v>190</v>
      </c>
      <c r="H20" s="152">
        <v>6.0553161691347859E-3</v>
      </c>
      <c r="I20" s="63">
        <v>2051</v>
      </c>
      <c r="J20" s="150">
        <v>0.74422304281844598</v>
      </c>
      <c r="K20" s="63">
        <v>0</v>
      </c>
      <c r="L20" s="63">
        <v>116</v>
      </c>
      <c r="M20" s="150">
        <v>0.60751119969436629</v>
      </c>
      <c r="N20" s="63">
        <v>1</v>
      </c>
      <c r="O20" s="168"/>
      <c r="P20" s="62"/>
    </row>
    <row r="21" spans="2:18">
      <c r="B21" s="62"/>
      <c r="C21" s="54" t="s">
        <v>222</v>
      </c>
      <c r="D21" s="63">
        <v>215</v>
      </c>
      <c r="E21" s="63">
        <v>169</v>
      </c>
      <c r="F21" s="150">
        <v>0.99654118101170086</v>
      </c>
      <c r="G21" s="63">
        <v>337</v>
      </c>
      <c r="H21" s="152">
        <v>1.2244113744018046E-2</v>
      </c>
      <c r="I21" s="63">
        <v>7323</v>
      </c>
      <c r="J21" s="150">
        <v>0.77669441009112994</v>
      </c>
      <c r="K21" s="63">
        <v>0</v>
      </c>
      <c r="L21" s="63">
        <v>287</v>
      </c>
      <c r="M21" s="150">
        <v>0.85320973637648334</v>
      </c>
      <c r="N21" s="63">
        <v>3</v>
      </c>
      <c r="O21" s="168"/>
      <c r="P21" s="62"/>
    </row>
    <row r="22" spans="2:18">
      <c r="B22" s="62"/>
      <c r="C22" s="54" t="s">
        <v>223</v>
      </c>
      <c r="D22" s="63">
        <v>63</v>
      </c>
      <c r="E22" s="63">
        <v>37</v>
      </c>
      <c r="F22" s="150">
        <v>0.99748081745054296</v>
      </c>
      <c r="G22" s="63">
        <v>81</v>
      </c>
      <c r="H22" s="152">
        <v>3.8791003163174374E-2</v>
      </c>
      <c r="I22" s="63">
        <v>2793</v>
      </c>
      <c r="J22" s="150">
        <v>0.80249895525547832</v>
      </c>
      <c r="K22" s="63">
        <v>0</v>
      </c>
      <c r="L22" s="63">
        <v>95</v>
      </c>
      <c r="M22" s="150">
        <v>1.1659700840333866</v>
      </c>
      <c r="N22" s="63">
        <v>2</v>
      </c>
      <c r="O22" s="168"/>
      <c r="P22" s="62"/>
    </row>
    <row r="23" spans="2:18">
      <c r="B23" s="62"/>
      <c r="C23" s="54" t="s">
        <v>224</v>
      </c>
      <c r="D23" s="63">
        <v>326</v>
      </c>
      <c r="E23" s="63">
        <v>79</v>
      </c>
      <c r="F23" s="150">
        <v>0.9849839063909529</v>
      </c>
      <c r="G23" s="63">
        <v>396</v>
      </c>
      <c r="H23" s="152">
        <v>0.11112250481655697</v>
      </c>
      <c r="I23" s="63">
        <v>4685</v>
      </c>
      <c r="J23" s="150">
        <v>0.77316728309385818</v>
      </c>
      <c r="K23" s="63">
        <v>0</v>
      </c>
      <c r="L23" s="63">
        <v>543</v>
      </c>
      <c r="M23" s="150">
        <v>1.3701504890662108</v>
      </c>
      <c r="N23" s="63">
        <v>34</v>
      </c>
      <c r="O23" s="168"/>
      <c r="P23" s="62"/>
    </row>
    <row r="24" spans="2:18">
      <c r="B24" s="62"/>
      <c r="C24" s="54" t="s">
        <v>225</v>
      </c>
      <c r="D24" s="63">
        <v>72</v>
      </c>
      <c r="E24" s="63">
        <v>12</v>
      </c>
      <c r="F24" s="150">
        <v>0.97304392883913049</v>
      </c>
      <c r="G24" s="63">
        <v>81</v>
      </c>
      <c r="H24" s="152">
        <v>1</v>
      </c>
      <c r="I24" s="63">
        <v>849</v>
      </c>
      <c r="J24" s="150">
        <v>0.65729049480859036</v>
      </c>
      <c r="K24" s="63">
        <v>0</v>
      </c>
      <c r="L24" s="63">
        <v>345</v>
      </c>
      <c r="M24" s="150">
        <v>4.2828905160139019</v>
      </c>
      <c r="N24" s="63">
        <v>53</v>
      </c>
      <c r="O24" s="168"/>
    </row>
    <row r="25" spans="2:18" ht="13.5" thickBot="1">
      <c r="B25" s="64"/>
      <c r="C25" s="33" t="s">
        <v>217</v>
      </c>
      <c r="D25" s="65">
        <f>SUM(D17:D24)</f>
        <v>4552</v>
      </c>
      <c r="E25" s="65">
        <f>SUM(E17:E24)</f>
        <v>9932</v>
      </c>
      <c r="F25" s="151">
        <v>0.99601730610444306</v>
      </c>
      <c r="G25" s="65">
        <f>SUM(G17:G24)</f>
        <v>13183</v>
      </c>
      <c r="H25" s="153">
        <v>1.0731221312155098E-2</v>
      </c>
      <c r="I25" s="65">
        <f>SUM(I17:I24)</f>
        <v>110251</v>
      </c>
      <c r="J25" s="151">
        <v>0.77602316066035748</v>
      </c>
      <c r="K25" s="65"/>
      <c r="L25" s="65">
        <f>SUM(L17:L24)</f>
        <v>3051</v>
      </c>
      <c r="M25" s="151">
        <v>0.23140079488192314</v>
      </c>
      <c r="N25" s="65">
        <f>SUM(N17:N24)</f>
        <v>100</v>
      </c>
      <c r="O25" s="65">
        <v>234</v>
      </c>
      <c r="P25" s="147"/>
      <c r="R25" s="147"/>
    </row>
    <row r="27" spans="2:18" ht="42.75">
      <c r="B27" s="135" t="s">
        <v>329</v>
      </c>
      <c r="C27" s="15" t="s">
        <v>204</v>
      </c>
      <c r="D27" s="55" t="s">
        <v>205</v>
      </c>
      <c r="E27" s="55" t="s">
        <v>207</v>
      </c>
      <c r="F27" s="55" t="s">
        <v>208</v>
      </c>
      <c r="G27" s="71" t="s">
        <v>216</v>
      </c>
      <c r="H27" s="55" t="s">
        <v>209</v>
      </c>
      <c r="I27" s="55" t="s">
        <v>210</v>
      </c>
      <c r="J27" s="55" t="s">
        <v>211</v>
      </c>
      <c r="K27" s="71" t="s">
        <v>229</v>
      </c>
      <c r="L27" s="55" t="s">
        <v>213</v>
      </c>
      <c r="M27" s="55" t="s">
        <v>214</v>
      </c>
      <c r="N27" s="55" t="s">
        <v>215</v>
      </c>
      <c r="O27" s="55" t="s">
        <v>206</v>
      </c>
    </row>
    <row r="28" spans="2:18">
      <c r="B28" s="114" t="s">
        <v>227</v>
      </c>
      <c r="C28" s="181"/>
      <c r="D28" s="168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2:18">
      <c r="B29" s="39"/>
      <c r="C29" s="54" t="s">
        <v>218</v>
      </c>
      <c r="D29" s="63">
        <v>9703</v>
      </c>
      <c r="E29" s="63">
        <v>12508</v>
      </c>
      <c r="F29" s="150">
        <v>0.10697303933985911</v>
      </c>
      <c r="G29" s="63">
        <v>10067</v>
      </c>
      <c r="H29" s="152">
        <v>7.8085130543020158E-4</v>
      </c>
      <c r="I29" s="63">
        <v>5399</v>
      </c>
      <c r="J29" s="150">
        <v>0.44999999999999857</v>
      </c>
      <c r="K29" s="148">
        <v>2.501369863013696</v>
      </c>
      <c r="L29" s="63">
        <v>2145</v>
      </c>
      <c r="M29" s="150">
        <v>0.2130777121476152</v>
      </c>
      <c r="N29" s="63">
        <v>4</v>
      </c>
      <c r="O29" s="168"/>
    </row>
    <row r="30" spans="2:18">
      <c r="B30" s="114"/>
      <c r="C30" s="54" t="s">
        <v>219</v>
      </c>
      <c r="D30" s="63">
        <v>1747</v>
      </c>
      <c r="E30" s="63">
        <v>1637</v>
      </c>
      <c r="F30" s="150">
        <v>0.21420298096456933</v>
      </c>
      <c r="G30" s="63">
        <v>2015</v>
      </c>
      <c r="H30" s="152">
        <v>1.9093595744134526E-3</v>
      </c>
      <c r="I30" s="63">
        <v>1102</v>
      </c>
      <c r="J30" s="150">
        <v>0.44999999999999962</v>
      </c>
      <c r="K30" s="148">
        <v>2.5013698630136938</v>
      </c>
      <c r="L30" s="63">
        <v>694</v>
      </c>
      <c r="M30" s="150">
        <v>0.34428674187600738</v>
      </c>
      <c r="N30" s="63">
        <v>2</v>
      </c>
      <c r="O30" s="168"/>
    </row>
    <row r="31" spans="2:18">
      <c r="B31" s="39"/>
      <c r="C31" s="54" t="s">
        <v>220</v>
      </c>
      <c r="D31" s="63">
        <v>4183</v>
      </c>
      <c r="E31" s="63">
        <v>2526</v>
      </c>
      <c r="F31" s="150">
        <v>0.18120732072837906</v>
      </c>
      <c r="G31" s="63">
        <v>4300</v>
      </c>
      <c r="H31" s="152">
        <v>3.7759980511102237E-3</v>
      </c>
      <c r="I31" s="63">
        <v>1756</v>
      </c>
      <c r="J31" s="150">
        <v>0.45000000000000079</v>
      </c>
      <c r="K31" s="148">
        <v>2.5013698630136978</v>
      </c>
      <c r="L31" s="63">
        <v>2150</v>
      </c>
      <c r="M31" s="150">
        <v>0.49991796938311728</v>
      </c>
      <c r="N31" s="63">
        <v>7</v>
      </c>
      <c r="O31" s="168"/>
    </row>
    <row r="32" spans="2:18">
      <c r="B32" s="62"/>
      <c r="C32" s="54" t="s">
        <v>221</v>
      </c>
      <c r="D32" s="63">
        <v>1183</v>
      </c>
      <c r="E32" s="63">
        <v>646</v>
      </c>
      <c r="F32" s="150">
        <v>0.19379505752281503</v>
      </c>
      <c r="G32" s="63">
        <v>1267</v>
      </c>
      <c r="H32" s="152">
        <v>6.127740753448449E-3</v>
      </c>
      <c r="I32" s="63">
        <v>731</v>
      </c>
      <c r="J32" s="150">
        <v>0.45000000000000057</v>
      </c>
      <c r="K32" s="148">
        <v>2.5013698630137062</v>
      </c>
      <c r="L32" s="63">
        <v>749</v>
      </c>
      <c r="M32" s="150">
        <v>0.5907152696968071</v>
      </c>
      <c r="N32" s="63">
        <v>3</v>
      </c>
      <c r="O32" s="168"/>
    </row>
    <row r="33" spans="2:18">
      <c r="B33" s="62"/>
      <c r="C33" s="54" t="s">
        <v>222</v>
      </c>
      <c r="D33" s="63">
        <v>4154</v>
      </c>
      <c r="E33" s="63">
        <v>2043</v>
      </c>
      <c r="F33" s="150">
        <v>0.24254921623583131</v>
      </c>
      <c r="G33" s="63">
        <v>4395</v>
      </c>
      <c r="H33" s="152">
        <v>1.2969058098146781E-2</v>
      </c>
      <c r="I33" s="63">
        <v>1793</v>
      </c>
      <c r="J33" s="150">
        <v>0.44999999999999873</v>
      </c>
      <c r="K33" s="148">
        <v>2.5013698630136982</v>
      </c>
      <c r="L33" s="63">
        <v>3490</v>
      </c>
      <c r="M33" s="150">
        <v>0.79421714819045641</v>
      </c>
      <c r="N33" s="63">
        <v>26</v>
      </c>
      <c r="O33" s="168"/>
    </row>
    <row r="34" spans="2:18">
      <c r="B34" s="62"/>
      <c r="C34" s="54" t="s">
        <v>223</v>
      </c>
      <c r="D34" s="63">
        <v>1060</v>
      </c>
      <c r="E34" s="63">
        <v>451</v>
      </c>
      <c r="F34" s="150">
        <v>0.34729959789684639</v>
      </c>
      <c r="G34" s="63">
        <v>1169</v>
      </c>
      <c r="H34" s="152">
        <v>4.4540863704886802E-2</v>
      </c>
      <c r="I34" s="63">
        <v>341</v>
      </c>
      <c r="J34" s="150">
        <v>0.4499999999999999</v>
      </c>
      <c r="K34" s="148">
        <v>2.5013698630136951</v>
      </c>
      <c r="L34" s="63">
        <v>1311</v>
      </c>
      <c r="M34" s="150">
        <v>1.1219679772533553</v>
      </c>
      <c r="N34" s="63">
        <v>23</v>
      </c>
      <c r="O34" s="168"/>
    </row>
    <row r="35" spans="2:18">
      <c r="B35" s="62"/>
      <c r="C35" s="54" t="s">
        <v>224</v>
      </c>
      <c r="D35" s="63">
        <v>1962</v>
      </c>
      <c r="E35" s="63">
        <v>528</v>
      </c>
      <c r="F35" s="150">
        <v>0.44074879857985744</v>
      </c>
      <c r="G35" s="63">
        <v>2105</v>
      </c>
      <c r="H35" s="152">
        <v>0.15289421049653654</v>
      </c>
      <c r="I35" s="63">
        <v>1111</v>
      </c>
      <c r="J35" s="150">
        <v>0.44999999999999962</v>
      </c>
      <c r="K35" s="148">
        <v>2.5013698630136956</v>
      </c>
      <c r="L35" s="63">
        <v>3750</v>
      </c>
      <c r="M35" s="150">
        <v>1.7813441257266891</v>
      </c>
      <c r="N35" s="63">
        <v>145</v>
      </c>
      <c r="O35" s="168"/>
    </row>
    <row r="36" spans="2:18">
      <c r="B36" s="62"/>
      <c r="C36" s="54" t="s">
        <v>225</v>
      </c>
      <c r="D36" s="63">
        <v>297</v>
      </c>
      <c r="E36" s="63">
        <v>41</v>
      </c>
      <c r="F36" s="150">
        <v>0.6558838427987137</v>
      </c>
      <c r="G36" s="63">
        <v>305</v>
      </c>
      <c r="H36" s="152">
        <v>1</v>
      </c>
      <c r="I36" s="63">
        <v>119</v>
      </c>
      <c r="J36" s="150">
        <v>0.44999999999999996</v>
      </c>
      <c r="K36" s="148">
        <v>2.5013698630136969</v>
      </c>
      <c r="L36" s="63">
        <v>0</v>
      </c>
      <c r="M36" s="150">
        <v>0</v>
      </c>
      <c r="N36" s="63">
        <v>137</v>
      </c>
      <c r="O36" s="168"/>
    </row>
    <row r="37" spans="2:18" ht="13.5" thickBot="1">
      <c r="B37" s="64"/>
      <c r="C37" s="33" t="s">
        <v>217</v>
      </c>
      <c r="D37" s="65">
        <f>SUM(D29:D36)</f>
        <v>24289</v>
      </c>
      <c r="E37" s="65">
        <f>SUM(E29:E36)</f>
        <v>20380</v>
      </c>
      <c r="F37" s="151">
        <v>0.1561891458615314</v>
      </c>
      <c r="G37" s="65">
        <f>SUM(G29:G36)</f>
        <v>25623</v>
      </c>
      <c r="H37" s="153">
        <v>3.0106596717179225E-2</v>
      </c>
      <c r="I37" s="65">
        <f>SUM(I29:I36)</f>
        <v>12352</v>
      </c>
      <c r="J37" s="151">
        <v>0.45</v>
      </c>
      <c r="K37" s="149">
        <v>2.5</v>
      </c>
      <c r="L37" s="189">
        <f>SUM(L29:L36)</f>
        <v>14289</v>
      </c>
      <c r="M37" s="151">
        <v>0.55766462853552845</v>
      </c>
      <c r="N37" s="65">
        <f>SUM(N29:N36)</f>
        <v>347</v>
      </c>
      <c r="O37" s="65">
        <v>1053</v>
      </c>
      <c r="Q37" s="182"/>
      <c r="R37" s="147"/>
    </row>
    <row r="39" spans="2:18" ht="42.75">
      <c r="B39" s="135" t="s">
        <v>329</v>
      </c>
      <c r="C39" s="15" t="s">
        <v>204</v>
      </c>
      <c r="D39" s="55" t="s">
        <v>205</v>
      </c>
      <c r="E39" s="55" t="s">
        <v>207</v>
      </c>
      <c r="F39" s="55" t="s">
        <v>208</v>
      </c>
      <c r="G39" s="71" t="s">
        <v>216</v>
      </c>
      <c r="H39" s="55" t="s">
        <v>209</v>
      </c>
      <c r="I39" s="55" t="s">
        <v>210</v>
      </c>
      <c r="J39" s="55" t="s">
        <v>211</v>
      </c>
      <c r="K39" s="55" t="s">
        <v>212</v>
      </c>
      <c r="L39" s="55" t="s">
        <v>213</v>
      </c>
      <c r="M39" s="55" t="s">
        <v>214</v>
      </c>
      <c r="N39" s="55" t="s">
        <v>215</v>
      </c>
      <c r="O39" s="55" t="s">
        <v>206</v>
      </c>
    </row>
    <row r="40" spans="2:18">
      <c r="B40" s="114" t="s">
        <v>228</v>
      </c>
      <c r="C40" s="181"/>
      <c r="D40" s="168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2:18">
      <c r="B41" s="39"/>
      <c r="C41" s="54" t="s">
        <v>218</v>
      </c>
      <c r="D41" s="63">
        <v>21723</v>
      </c>
      <c r="E41" s="63">
        <v>14279</v>
      </c>
      <c r="F41" s="150">
        <v>0.10648442034501374</v>
      </c>
      <c r="G41" s="63">
        <v>14892</v>
      </c>
      <c r="H41" s="152">
        <v>7.8893860179200738E-4</v>
      </c>
      <c r="I41" s="63">
        <v>2261</v>
      </c>
      <c r="J41" s="150">
        <v>0.44999999999999984</v>
      </c>
      <c r="K41" s="148">
        <v>2.5013698630137022</v>
      </c>
      <c r="L41" s="63">
        <v>3952</v>
      </c>
      <c r="M41" s="150">
        <v>0.26535009278676741</v>
      </c>
      <c r="N41" s="63">
        <v>5</v>
      </c>
      <c r="O41" s="168"/>
    </row>
    <row r="42" spans="2:18">
      <c r="B42" s="114"/>
      <c r="C42" s="54" t="s">
        <v>219</v>
      </c>
      <c r="D42" s="63">
        <v>479</v>
      </c>
      <c r="E42" s="63">
        <v>360</v>
      </c>
      <c r="F42" s="150">
        <v>0.14403580567582497</v>
      </c>
      <c r="G42" s="63">
        <v>518</v>
      </c>
      <c r="H42" s="152">
        <v>1.9019984328787578E-3</v>
      </c>
      <c r="I42" s="63">
        <v>282</v>
      </c>
      <c r="J42" s="150">
        <v>0.4499999999999999</v>
      </c>
      <c r="K42" s="148">
        <v>2.5013698630137005</v>
      </c>
      <c r="L42" s="63">
        <v>221</v>
      </c>
      <c r="M42" s="150">
        <v>0.42670685549699999</v>
      </c>
      <c r="N42" s="63">
        <v>1</v>
      </c>
      <c r="O42" s="168"/>
    </row>
    <row r="43" spans="2:18">
      <c r="B43" s="39"/>
      <c r="C43" s="54" t="s">
        <v>220</v>
      </c>
      <c r="D43" s="63">
        <v>4956</v>
      </c>
      <c r="E43" s="63">
        <v>2339</v>
      </c>
      <c r="F43" s="150">
        <v>0.16581274055210693</v>
      </c>
      <c r="G43" s="63">
        <v>3610</v>
      </c>
      <c r="H43" s="152">
        <v>3.8733681373579452E-3</v>
      </c>
      <c r="I43" s="63">
        <v>774</v>
      </c>
      <c r="J43" s="150">
        <v>0.4499999999999989</v>
      </c>
      <c r="K43" s="148">
        <v>2.5013698630136951</v>
      </c>
      <c r="L43" s="63">
        <v>2315</v>
      </c>
      <c r="M43" s="150">
        <v>0.64119269106729215</v>
      </c>
      <c r="N43" s="63">
        <v>6</v>
      </c>
      <c r="O43" s="168"/>
    </row>
    <row r="44" spans="2:18">
      <c r="B44" s="62"/>
      <c r="C44" s="54" t="s">
        <v>221</v>
      </c>
      <c r="D44" s="63">
        <v>316</v>
      </c>
      <c r="E44" s="63">
        <v>224</v>
      </c>
      <c r="F44" s="150">
        <v>0.27347739679136107</v>
      </c>
      <c r="G44" s="63">
        <v>356</v>
      </c>
      <c r="H44" s="152">
        <v>6.309406547268537E-3</v>
      </c>
      <c r="I44" s="63">
        <v>254</v>
      </c>
      <c r="J44" s="150">
        <v>0.45</v>
      </c>
      <c r="K44" s="148">
        <v>2.5013698630136965</v>
      </c>
      <c r="L44" s="63">
        <v>266</v>
      </c>
      <c r="M44" s="150">
        <v>0.7458427902229634</v>
      </c>
      <c r="N44" s="63">
        <v>1</v>
      </c>
      <c r="O44" s="168"/>
    </row>
    <row r="45" spans="2:18">
      <c r="B45" s="62"/>
      <c r="C45" s="54" t="s">
        <v>222</v>
      </c>
      <c r="D45" s="63">
        <v>3308</v>
      </c>
      <c r="E45" s="63">
        <v>1474</v>
      </c>
      <c r="F45" s="150">
        <v>0.17094031442292845</v>
      </c>
      <c r="G45" s="63">
        <v>3076</v>
      </c>
      <c r="H45" s="152">
        <v>1.2562304303970567E-2</v>
      </c>
      <c r="I45" s="63">
        <v>1013</v>
      </c>
      <c r="J45" s="150">
        <v>0.45000000000000034</v>
      </c>
      <c r="K45" s="148">
        <v>2.5013698630136982</v>
      </c>
      <c r="L45" s="63">
        <v>3146</v>
      </c>
      <c r="M45" s="150">
        <v>1.0228147661286116</v>
      </c>
      <c r="N45" s="63">
        <v>17</v>
      </c>
      <c r="O45" s="168"/>
    </row>
    <row r="46" spans="2:18">
      <c r="B46" s="62"/>
      <c r="C46" s="54" t="s">
        <v>223</v>
      </c>
      <c r="D46" s="63">
        <v>384</v>
      </c>
      <c r="E46" s="63">
        <v>79</v>
      </c>
      <c r="F46" s="150">
        <v>0.28399100135447025</v>
      </c>
      <c r="G46" s="63">
        <v>403</v>
      </c>
      <c r="H46" s="152">
        <v>4.8046883426443476E-2</v>
      </c>
      <c r="I46" s="63">
        <v>155</v>
      </c>
      <c r="J46" s="150">
        <v>0.44999999999999979</v>
      </c>
      <c r="K46" s="148">
        <v>2.5013698630136973</v>
      </c>
      <c r="L46" s="63">
        <v>613</v>
      </c>
      <c r="M46" s="150">
        <v>1.5238211845854621</v>
      </c>
      <c r="N46" s="63">
        <v>9</v>
      </c>
      <c r="O46" s="168"/>
    </row>
    <row r="47" spans="2:18">
      <c r="B47" s="62"/>
      <c r="C47" s="54" t="s">
        <v>224</v>
      </c>
      <c r="D47" s="63">
        <v>697</v>
      </c>
      <c r="E47" s="63">
        <v>112</v>
      </c>
      <c r="F47" s="150">
        <v>0.35412186610104318</v>
      </c>
      <c r="G47" s="63">
        <v>600</v>
      </c>
      <c r="H47" s="152">
        <v>0.15346352162173182</v>
      </c>
      <c r="I47" s="63">
        <v>759</v>
      </c>
      <c r="J47" s="150">
        <v>0.45000000000000118</v>
      </c>
      <c r="K47" s="148">
        <v>2.5013698630137045</v>
      </c>
      <c r="L47" s="63">
        <v>1361</v>
      </c>
      <c r="M47" s="150">
        <v>2.2707465005435439</v>
      </c>
      <c r="N47" s="63">
        <v>41</v>
      </c>
      <c r="O47" s="168"/>
    </row>
    <row r="48" spans="2:18">
      <c r="B48" s="62"/>
      <c r="C48" s="54" t="s">
        <v>225</v>
      </c>
      <c r="D48" s="63">
        <v>1315</v>
      </c>
      <c r="E48" s="63">
        <v>172</v>
      </c>
      <c r="F48" s="150">
        <v>0.53270402999423749</v>
      </c>
      <c r="G48" s="63">
        <v>1365</v>
      </c>
      <c r="H48" s="152">
        <v>1</v>
      </c>
      <c r="I48" s="63">
        <v>437</v>
      </c>
      <c r="J48" s="150">
        <v>0.45000000000000007</v>
      </c>
      <c r="K48" s="148">
        <v>2.5013698630137005</v>
      </c>
      <c r="L48" s="63">
        <v>0</v>
      </c>
      <c r="M48" s="150">
        <v>0</v>
      </c>
      <c r="N48" s="63">
        <v>615</v>
      </c>
      <c r="O48" s="168"/>
    </row>
    <row r="49" spans="2:18" ht="13.5" thickBot="1">
      <c r="B49" s="64"/>
      <c r="C49" s="33" t="s">
        <v>217</v>
      </c>
      <c r="D49" s="65">
        <f>SUM(D41:D48)</f>
        <v>33178</v>
      </c>
      <c r="E49" s="65">
        <f>SUM(E41:E48)</f>
        <v>19039</v>
      </c>
      <c r="F49" s="151">
        <v>0.12748075690258659</v>
      </c>
      <c r="G49" s="65">
        <f>SUM(G41:G48)</f>
        <v>24820</v>
      </c>
      <c r="H49" s="153">
        <v>6.2225292007351385E-2</v>
      </c>
      <c r="I49" s="65">
        <f>SUM(I41:I48)</f>
        <v>5935</v>
      </c>
      <c r="J49" s="151">
        <v>0.44999999999999907</v>
      </c>
      <c r="K49" s="149">
        <v>2.501369863013696</v>
      </c>
      <c r="L49" s="189">
        <f>SUM(L41:L48)</f>
        <v>11874</v>
      </c>
      <c r="M49" s="151">
        <v>0.47840679495556138</v>
      </c>
      <c r="N49" s="65">
        <f>SUM(N41:N48)</f>
        <v>695</v>
      </c>
      <c r="O49" s="65">
        <v>1119</v>
      </c>
    </row>
    <row r="50" spans="2:18" s="62" customFormat="1" thickBot="1">
      <c r="B50" s="223" t="s">
        <v>230</v>
      </c>
      <c r="C50" s="223"/>
      <c r="D50" s="154">
        <f>+D49+D37+D25+D13</f>
        <v>70760</v>
      </c>
      <c r="E50" s="154">
        <f>+E49+E37+E25+E13</f>
        <v>55654</v>
      </c>
      <c r="F50" s="151">
        <v>0.39121358578944543</v>
      </c>
      <c r="G50" s="154">
        <f>+G49+G37+G25+G13</f>
        <v>74547</v>
      </c>
      <c r="H50" s="153">
        <v>3.4928124920657437E-2</v>
      </c>
      <c r="I50" s="154">
        <f>+I49+I37+I25+I13</f>
        <v>173291</v>
      </c>
      <c r="J50" s="151">
        <v>0.55187381639358135</v>
      </c>
      <c r="K50" s="149">
        <v>1.7073490092893675</v>
      </c>
      <c r="L50" s="65">
        <f>+L49+L37+L25+L13</f>
        <v>33200</v>
      </c>
      <c r="M50" s="151">
        <v>0.44535542100238185</v>
      </c>
      <c r="N50" s="65">
        <f>+N49+N37+N25+N13</f>
        <v>1241</v>
      </c>
      <c r="O50" s="154">
        <f>+O49+O37+O25+O13</f>
        <v>2651</v>
      </c>
      <c r="P50" s="155"/>
      <c r="R50" s="185"/>
    </row>
    <row r="52" spans="2:18">
      <c r="L52" s="147"/>
    </row>
    <row r="53" spans="2:18">
      <c r="L53" s="147"/>
    </row>
    <row r="54" spans="2:18">
      <c r="L54" s="147"/>
    </row>
  </sheetData>
  <mergeCells count="2">
    <mergeCell ref="B2:I2"/>
    <mergeCell ref="B50:C5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52" sqref="A52"/>
    </sheetView>
  </sheetViews>
  <sheetFormatPr defaultRowHeight="12.75"/>
  <cols>
    <col min="1" max="1" width="3.7109375" style="46" customWidth="1"/>
    <col min="2" max="2" width="9.140625" style="46"/>
    <col min="3" max="3" width="41" style="46" customWidth="1"/>
    <col min="4" max="4" width="26.28515625" style="46" customWidth="1"/>
    <col min="5" max="5" width="15.42578125" style="46" customWidth="1"/>
    <col min="6" max="16384" width="9.140625" style="46"/>
  </cols>
  <sheetData>
    <row r="1" spans="1:10" ht="21" customHeight="1">
      <c r="A1" s="29"/>
      <c r="B1" s="29"/>
      <c r="C1" s="29"/>
      <c r="D1" s="29"/>
      <c r="E1" s="29"/>
      <c r="F1" s="29"/>
      <c r="G1" s="29"/>
      <c r="H1" s="29"/>
    </row>
    <row r="2" spans="1:10" ht="48" customHeight="1">
      <c r="A2" s="44"/>
      <c r="B2" s="200" t="s">
        <v>310</v>
      </c>
      <c r="C2" s="200"/>
      <c r="D2" s="200"/>
      <c r="E2" s="200"/>
      <c r="F2" s="200"/>
      <c r="G2" s="200"/>
      <c r="H2" s="200"/>
      <c r="I2" s="200"/>
    </row>
    <row r="3" spans="1:10" ht="32.25" customHeight="1">
      <c r="A3" s="131"/>
      <c r="B3" s="23" t="s">
        <v>329</v>
      </c>
      <c r="C3" s="14"/>
      <c r="D3" s="188" t="s">
        <v>324</v>
      </c>
      <c r="E3" s="188" t="s">
        <v>325</v>
      </c>
      <c r="F3" s="132"/>
      <c r="G3" s="132"/>
      <c r="H3" s="132"/>
      <c r="I3" s="132"/>
    </row>
    <row r="4" spans="1:10" ht="12.75" customHeight="1">
      <c r="A4" s="101"/>
      <c r="B4" s="101">
        <v>1</v>
      </c>
      <c r="C4" s="224" t="s">
        <v>311</v>
      </c>
      <c r="D4" s="224"/>
      <c r="E4" s="224"/>
      <c r="F4" s="63"/>
      <c r="G4" s="63"/>
      <c r="H4" s="63"/>
      <c r="I4" s="63"/>
      <c r="J4" s="158"/>
    </row>
    <row r="5" spans="1:10" ht="12.75" customHeight="1">
      <c r="A5" s="101"/>
      <c r="B5" s="101">
        <v>2</v>
      </c>
      <c r="C5" s="166" t="s">
        <v>312</v>
      </c>
      <c r="D5" s="57"/>
      <c r="E5" s="57"/>
      <c r="F5" s="62"/>
      <c r="G5" s="62"/>
      <c r="H5" s="62"/>
      <c r="I5" s="158"/>
      <c r="J5" s="158"/>
    </row>
    <row r="6" spans="1:10" ht="12.75" customHeight="1">
      <c r="A6" s="100"/>
      <c r="B6" s="101">
        <v>3</v>
      </c>
      <c r="C6" s="166" t="s">
        <v>59</v>
      </c>
      <c r="D6" s="57"/>
      <c r="E6" s="57"/>
      <c r="F6" s="99"/>
      <c r="G6" s="99"/>
      <c r="H6" s="99"/>
      <c r="I6" s="158"/>
      <c r="J6" s="158"/>
    </row>
    <row r="7" spans="1:10" ht="12.75" customHeight="1">
      <c r="A7" s="101"/>
      <c r="B7" s="101">
        <v>4</v>
      </c>
      <c r="C7" s="166" t="s">
        <v>313</v>
      </c>
      <c r="D7" s="57">
        <v>14289</v>
      </c>
      <c r="E7" s="57">
        <f>+D7</f>
        <v>14289</v>
      </c>
      <c r="F7" s="62"/>
      <c r="G7" s="62"/>
      <c r="H7" s="62"/>
      <c r="I7" s="158"/>
      <c r="J7" s="158"/>
    </row>
    <row r="8" spans="1:10" ht="12.75" customHeight="1">
      <c r="B8" s="101">
        <v>5</v>
      </c>
      <c r="C8" s="166" t="s">
        <v>314</v>
      </c>
      <c r="D8" s="57"/>
      <c r="E8" s="57"/>
      <c r="F8" s="158"/>
      <c r="G8" s="158"/>
      <c r="H8" s="158"/>
      <c r="I8" s="158"/>
      <c r="J8" s="158"/>
    </row>
    <row r="9" spans="1:10" ht="12.75" customHeight="1">
      <c r="B9" s="101">
        <v>6</v>
      </c>
      <c r="C9" s="166" t="s">
        <v>315</v>
      </c>
      <c r="D9" s="57">
        <v>11874</v>
      </c>
      <c r="E9" s="57">
        <f>+D9</f>
        <v>11874</v>
      </c>
      <c r="F9" s="158"/>
      <c r="G9" s="158"/>
      <c r="H9" s="158"/>
      <c r="I9" s="158"/>
      <c r="J9" s="158"/>
    </row>
    <row r="10" spans="1:10" ht="12.75" customHeight="1">
      <c r="B10" s="101">
        <v>7</v>
      </c>
      <c r="C10" s="225" t="s">
        <v>316</v>
      </c>
      <c r="D10" s="225"/>
      <c r="E10" s="225"/>
      <c r="F10" s="158"/>
      <c r="G10" s="158"/>
      <c r="H10" s="158"/>
      <c r="I10" s="158"/>
      <c r="J10" s="158"/>
    </row>
    <row r="11" spans="1:10" ht="12.75" customHeight="1">
      <c r="B11" s="101">
        <v>8</v>
      </c>
      <c r="C11" s="166" t="s">
        <v>312</v>
      </c>
      <c r="D11" s="57"/>
      <c r="E11" s="57"/>
      <c r="F11" s="158"/>
      <c r="G11" s="158"/>
      <c r="H11" s="158"/>
      <c r="I11" s="158"/>
      <c r="J11" s="158"/>
    </row>
    <row r="12" spans="1:10" ht="12.75" customHeight="1">
      <c r="B12" s="101">
        <v>9</v>
      </c>
      <c r="C12" s="166" t="s">
        <v>59</v>
      </c>
      <c r="D12" s="57"/>
      <c r="E12" s="57"/>
      <c r="F12" s="158"/>
      <c r="G12" s="158"/>
      <c r="H12" s="158"/>
      <c r="I12" s="158"/>
      <c r="J12" s="158"/>
    </row>
    <row r="13" spans="1:10">
      <c r="B13" s="101">
        <v>10</v>
      </c>
      <c r="C13" s="166" t="s">
        <v>313</v>
      </c>
      <c r="D13" s="57"/>
      <c r="E13" s="57"/>
    </row>
    <row r="14" spans="1:10">
      <c r="B14" s="101">
        <v>11</v>
      </c>
      <c r="C14" s="166" t="s">
        <v>314</v>
      </c>
      <c r="D14" s="57"/>
      <c r="E14" s="57"/>
    </row>
    <row r="15" spans="1:10">
      <c r="B15" s="101">
        <v>12</v>
      </c>
      <c r="C15" s="166" t="s">
        <v>315</v>
      </c>
      <c r="D15" s="57"/>
      <c r="E15" s="57"/>
    </row>
    <row r="16" spans="1:10">
      <c r="B16" s="101">
        <v>13</v>
      </c>
      <c r="C16" s="166" t="s">
        <v>317</v>
      </c>
      <c r="D16" s="57">
        <v>276</v>
      </c>
      <c r="E16" s="57">
        <f>+D16</f>
        <v>276</v>
      </c>
    </row>
    <row r="17" spans="2:5">
      <c r="B17" s="101">
        <v>14</v>
      </c>
      <c r="C17" s="166" t="s">
        <v>318</v>
      </c>
      <c r="D17" s="57">
        <v>3710</v>
      </c>
      <c r="E17" s="57">
        <f>+D17</f>
        <v>3710</v>
      </c>
    </row>
    <row r="18" spans="2:5">
      <c r="B18" s="101">
        <v>15</v>
      </c>
      <c r="C18" s="166" t="s">
        <v>319</v>
      </c>
      <c r="D18" s="57"/>
      <c r="E18" s="57"/>
    </row>
    <row r="19" spans="2:5">
      <c r="B19" s="101">
        <v>16</v>
      </c>
      <c r="C19" s="166" t="s">
        <v>320</v>
      </c>
      <c r="D19" s="57">
        <v>205</v>
      </c>
      <c r="E19" s="57">
        <f>+D19</f>
        <v>205</v>
      </c>
    </row>
    <row r="20" spans="2:5">
      <c r="B20" s="101">
        <v>17</v>
      </c>
      <c r="C20" s="166" t="s">
        <v>321</v>
      </c>
      <c r="D20" s="57">
        <v>2846</v>
      </c>
      <c r="E20" s="57">
        <f>+D20</f>
        <v>2846</v>
      </c>
    </row>
    <row r="21" spans="2:5">
      <c r="B21" s="101">
        <v>18</v>
      </c>
      <c r="C21" s="166" t="s">
        <v>322</v>
      </c>
      <c r="D21" s="57"/>
      <c r="E21" s="57"/>
    </row>
    <row r="22" spans="2:5">
      <c r="B22" s="101">
        <v>19</v>
      </c>
      <c r="C22" s="166" t="s">
        <v>323</v>
      </c>
    </row>
    <row r="23" spans="2:5" ht="13.5" thickBot="1">
      <c r="B23" s="160">
        <v>20</v>
      </c>
      <c r="C23" s="191" t="s">
        <v>27</v>
      </c>
      <c r="D23" s="191">
        <f>SUM(D11:D22)+SUM(D5:D9)</f>
        <v>33200</v>
      </c>
      <c r="E23" s="191">
        <f>SUM(E11:E22)+SUM(E5:E9)</f>
        <v>33200</v>
      </c>
    </row>
    <row r="24" spans="2:5">
      <c r="B24" s="62"/>
      <c r="C24" s="62"/>
      <c r="D24" s="62"/>
      <c r="E24" s="62"/>
    </row>
    <row r="25" spans="2:5">
      <c r="B25" s="62"/>
      <c r="C25" s="62"/>
      <c r="D25" s="62"/>
      <c r="E25" s="62"/>
    </row>
    <row r="29" spans="2:5">
      <c r="E29" s="46" t="s">
        <v>24</v>
      </c>
    </row>
  </sheetData>
  <mergeCells count="3">
    <mergeCell ref="B2:I2"/>
    <mergeCell ref="C4:E4"/>
    <mergeCell ref="C10:E1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53" sqref="A53"/>
    </sheetView>
  </sheetViews>
  <sheetFormatPr defaultRowHeight="12.75"/>
  <cols>
    <col min="1" max="1" width="3.7109375" style="46" customWidth="1"/>
    <col min="2" max="2" width="9.140625" style="46"/>
    <col min="3" max="3" width="53.28515625" style="46" customWidth="1"/>
    <col min="4" max="5" width="17.85546875" style="46" customWidth="1"/>
    <col min="6" max="16384" width="9.140625" style="46"/>
  </cols>
  <sheetData>
    <row r="1" spans="1:10" ht="21" customHeight="1">
      <c r="A1" s="29"/>
      <c r="B1" s="29"/>
      <c r="C1" s="29"/>
      <c r="D1" s="29"/>
      <c r="E1" s="29"/>
      <c r="F1" s="29"/>
      <c r="G1" s="29"/>
      <c r="H1" s="29"/>
    </row>
    <row r="2" spans="1:10" ht="48" customHeight="1">
      <c r="A2" s="44"/>
      <c r="B2" s="200" t="s">
        <v>232</v>
      </c>
      <c r="C2" s="200"/>
      <c r="D2" s="200"/>
      <c r="E2" s="200"/>
      <c r="F2" s="200"/>
      <c r="G2" s="200"/>
      <c r="H2" s="200"/>
      <c r="I2" s="200"/>
    </row>
    <row r="3" spans="1:10" ht="28.5">
      <c r="A3" s="131"/>
      <c r="B3" s="23" t="s">
        <v>329</v>
      </c>
      <c r="C3" s="14"/>
      <c r="D3" s="61" t="s">
        <v>242</v>
      </c>
      <c r="E3" s="71" t="s">
        <v>243</v>
      </c>
      <c r="F3" s="132"/>
      <c r="G3" s="132"/>
      <c r="H3" s="132"/>
      <c r="I3" s="132"/>
    </row>
    <row r="4" spans="1:10" ht="12.75" customHeight="1">
      <c r="A4" s="101"/>
      <c r="B4" s="101">
        <v>1</v>
      </c>
      <c r="C4" s="156" t="s">
        <v>233</v>
      </c>
      <c r="D4" s="99">
        <v>33339</v>
      </c>
      <c r="E4" s="99">
        <v>2667</v>
      </c>
      <c r="F4" s="63"/>
      <c r="G4" s="63"/>
      <c r="H4" s="63"/>
      <c r="I4" s="63"/>
      <c r="J4" s="158"/>
    </row>
    <row r="5" spans="1:10" ht="12.75" customHeight="1">
      <c r="A5" s="101"/>
      <c r="B5" s="101">
        <v>2</v>
      </c>
      <c r="C5" s="157" t="s">
        <v>234</v>
      </c>
      <c r="D5" s="63">
        <v>-26</v>
      </c>
      <c r="E5" s="63">
        <v>-2</v>
      </c>
      <c r="F5" s="62"/>
      <c r="G5" s="62"/>
      <c r="H5" s="62"/>
      <c r="I5" s="158"/>
      <c r="J5" s="158"/>
    </row>
    <row r="6" spans="1:10" ht="12.75" customHeight="1">
      <c r="A6" s="100"/>
      <c r="B6" s="101">
        <v>3</v>
      </c>
      <c r="C6" s="157" t="s">
        <v>235</v>
      </c>
      <c r="D6" s="63">
        <v>-77</v>
      </c>
      <c r="E6" s="63">
        <v>-6</v>
      </c>
      <c r="F6" s="99"/>
      <c r="G6" s="99"/>
      <c r="H6" s="99"/>
      <c r="I6" s="158"/>
      <c r="J6" s="158"/>
    </row>
    <row r="7" spans="1:10" ht="12.75" customHeight="1">
      <c r="A7" s="101"/>
      <c r="B7" s="101">
        <v>4</v>
      </c>
      <c r="C7" s="157" t="s">
        <v>236</v>
      </c>
      <c r="D7" s="198">
        <v>-30</v>
      </c>
      <c r="E7" s="63">
        <v>-3</v>
      </c>
      <c r="F7" s="62"/>
      <c r="G7" s="62"/>
      <c r="H7" s="62"/>
      <c r="I7" s="158"/>
      <c r="J7" s="158"/>
    </row>
    <row r="8" spans="1:10" ht="12.75" customHeight="1">
      <c r="B8" s="101">
        <v>5</v>
      </c>
      <c r="C8" s="157" t="s">
        <v>237</v>
      </c>
      <c r="D8" s="198"/>
      <c r="E8" s="63"/>
      <c r="F8" s="158"/>
      <c r="G8" s="158"/>
      <c r="H8" s="158"/>
      <c r="I8" s="158"/>
      <c r="J8" s="158"/>
    </row>
    <row r="9" spans="1:10" ht="12.75" customHeight="1">
      <c r="B9" s="101">
        <v>6</v>
      </c>
      <c r="C9" s="157" t="s">
        <v>238</v>
      </c>
      <c r="D9" s="198"/>
      <c r="E9" s="63"/>
      <c r="F9" s="158"/>
      <c r="G9" s="158"/>
      <c r="H9" s="158"/>
      <c r="I9" s="158"/>
      <c r="J9" s="158"/>
    </row>
    <row r="10" spans="1:10" ht="12.75" customHeight="1">
      <c r="B10" s="101">
        <v>7</v>
      </c>
      <c r="C10" s="157" t="s">
        <v>239</v>
      </c>
      <c r="D10" s="198">
        <v>-1</v>
      </c>
      <c r="E10" s="63"/>
      <c r="F10" s="158"/>
      <c r="G10" s="158"/>
      <c r="H10" s="158"/>
      <c r="I10" s="158"/>
      <c r="J10" s="158"/>
    </row>
    <row r="11" spans="1:10" ht="12.75" customHeight="1">
      <c r="B11" s="101">
        <v>8</v>
      </c>
      <c r="C11" s="157" t="s">
        <v>240</v>
      </c>
      <c r="D11" s="198">
        <v>-5</v>
      </c>
      <c r="E11" s="63"/>
      <c r="F11" s="158"/>
      <c r="G11" s="158"/>
      <c r="H11" s="158"/>
      <c r="I11" s="158"/>
      <c r="J11" s="158"/>
    </row>
    <row r="12" spans="1:10" ht="12.75" customHeight="1" thickBot="1">
      <c r="B12" s="160">
        <v>9</v>
      </c>
      <c r="C12" s="161" t="s">
        <v>241</v>
      </c>
      <c r="D12" s="199">
        <f>SUM(D4:D11)</f>
        <v>33200</v>
      </c>
      <c r="E12" s="162">
        <f>SUM(E4:E11)</f>
        <v>2656</v>
      </c>
      <c r="F12" s="158"/>
      <c r="G12" s="158"/>
      <c r="H12" s="158"/>
      <c r="I12" s="158"/>
      <c r="J12" s="158"/>
    </row>
  </sheetData>
  <mergeCells count="1">
    <mergeCell ref="B2:I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1" sqref="A51"/>
    </sheetView>
  </sheetViews>
  <sheetFormatPr defaultRowHeight="12.75"/>
  <cols>
    <col min="1" max="1" width="3.7109375" style="46" customWidth="1"/>
    <col min="2" max="2" width="9.140625" style="46"/>
    <col min="3" max="3" width="45.85546875" style="46" bestFit="1" customWidth="1"/>
    <col min="4" max="4" width="11.28515625" style="46" customWidth="1"/>
    <col min="5" max="5" width="19.7109375" style="46" customWidth="1"/>
    <col min="6" max="6" width="16.5703125" style="46" customWidth="1"/>
    <col min="7" max="7" width="7.28515625" style="46" customWidth="1"/>
    <col min="8" max="8" width="13.42578125" style="46" customWidth="1"/>
    <col min="9" max="9" width="15.42578125" style="46" customWidth="1"/>
    <col min="10" max="10" width="9.28515625" style="46" bestFit="1" customWidth="1"/>
    <col min="11" max="16384" width="9.140625" style="46"/>
  </cols>
  <sheetData>
    <row r="1" spans="1:14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48" customHeight="1">
      <c r="A2" s="44"/>
      <c r="B2" s="200" t="s">
        <v>245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s="142" customFormat="1" ht="38.25" customHeight="1">
      <c r="A3" s="131"/>
      <c r="B3" s="23" t="s">
        <v>329</v>
      </c>
      <c r="C3" s="14"/>
      <c r="D3" s="15" t="s">
        <v>256</v>
      </c>
      <c r="E3" s="159" t="s">
        <v>263</v>
      </c>
      <c r="F3" s="15" t="s">
        <v>257</v>
      </c>
      <c r="G3" s="15" t="s">
        <v>258</v>
      </c>
      <c r="H3" s="61" t="s">
        <v>259</v>
      </c>
      <c r="I3" s="15" t="s">
        <v>260</v>
      </c>
      <c r="J3" s="61" t="s">
        <v>38</v>
      </c>
      <c r="K3" s="132"/>
      <c r="L3" s="132"/>
      <c r="M3" s="132"/>
      <c r="N3" s="132"/>
    </row>
    <row r="4" spans="1:14" s="142" customFormat="1">
      <c r="A4" s="101"/>
      <c r="B4" s="101">
        <v>1</v>
      </c>
      <c r="C4" s="60" t="s">
        <v>246</v>
      </c>
      <c r="D4" s="167"/>
      <c r="E4" s="166">
        <v>1373</v>
      </c>
      <c r="F4" s="166">
        <v>625</v>
      </c>
      <c r="G4" s="167"/>
      <c r="H4" s="167"/>
      <c r="I4" s="166">
        <v>2001</v>
      </c>
      <c r="J4" s="63">
        <v>919</v>
      </c>
      <c r="K4" s="63"/>
      <c r="L4" s="63"/>
      <c r="M4" s="63"/>
      <c r="N4" s="63"/>
    </row>
    <row r="5" spans="1:14" s="142" customFormat="1">
      <c r="A5" s="101"/>
      <c r="B5" s="101">
        <v>2</v>
      </c>
      <c r="C5" s="60" t="s">
        <v>247</v>
      </c>
      <c r="D5" s="166"/>
      <c r="E5" s="167"/>
      <c r="F5" s="167"/>
      <c r="G5" s="167"/>
      <c r="H5" s="167"/>
      <c r="I5" s="166"/>
      <c r="J5" s="63"/>
      <c r="K5" s="62"/>
      <c r="L5" s="62"/>
      <c r="M5" s="62"/>
      <c r="N5" s="158"/>
    </row>
    <row r="6" spans="1:14" s="142" customFormat="1">
      <c r="A6" s="101"/>
      <c r="B6" s="101">
        <v>3</v>
      </c>
      <c r="C6" s="60" t="s">
        <v>248</v>
      </c>
      <c r="D6" s="167"/>
      <c r="E6" s="166"/>
      <c r="F6" s="167"/>
      <c r="G6" s="167"/>
      <c r="H6" s="166"/>
      <c r="I6" s="166"/>
      <c r="J6" s="63"/>
      <c r="K6" s="63"/>
      <c r="L6" s="63"/>
      <c r="M6" s="63"/>
    </row>
    <row r="7" spans="1:14" s="142" customFormat="1">
      <c r="A7" s="101"/>
      <c r="B7" s="101">
        <v>4</v>
      </c>
      <c r="C7" s="164" t="s">
        <v>249</v>
      </c>
      <c r="D7" s="168"/>
      <c r="E7" s="168"/>
      <c r="F7" s="168"/>
      <c r="G7" s="63"/>
      <c r="H7" s="63"/>
      <c r="I7" s="63"/>
      <c r="J7" s="63"/>
      <c r="K7" s="29"/>
      <c r="L7" s="29"/>
      <c r="M7" s="29"/>
    </row>
    <row r="8" spans="1:14">
      <c r="B8" s="101">
        <v>5</v>
      </c>
      <c r="C8" s="62" t="s">
        <v>250</v>
      </c>
      <c r="D8" s="168"/>
      <c r="E8" s="168"/>
      <c r="F8" s="168"/>
      <c r="G8" s="63"/>
      <c r="H8" s="63"/>
      <c r="I8" s="63"/>
      <c r="J8" s="63"/>
    </row>
    <row r="9" spans="1:14">
      <c r="B9" s="101">
        <v>6</v>
      </c>
      <c r="C9" s="62" t="s">
        <v>251</v>
      </c>
      <c r="D9" s="168"/>
      <c r="E9" s="168"/>
      <c r="F9" s="168"/>
      <c r="G9" s="63"/>
      <c r="H9" s="63"/>
      <c r="I9" s="63"/>
      <c r="J9" s="63"/>
    </row>
    <row r="10" spans="1:14">
      <c r="B10" s="101">
        <v>7</v>
      </c>
      <c r="C10" s="62" t="s">
        <v>252</v>
      </c>
      <c r="D10" s="168"/>
      <c r="E10" s="168"/>
      <c r="F10" s="168"/>
      <c r="G10" s="63"/>
      <c r="H10" s="63"/>
      <c r="I10" s="63"/>
      <c r="J10" s="63"/>
    </row>
    <row r="11" spans="1:14">
      <c r="B11" s="101">
        <v>8</v>
      </c>
      <c r="C11" s="62" t="s">
        <v>253</v>
      </c>
      <c r="D11" s="168"/>
      <c r="E11" s="168"/>
      <c r="F11" s="168"/>
      <c r="G11" s="168"/>
      <c r="H11" s="168"/>
      <c r="I11" s="63"/>
      <c r="J11" s="63"/>
    </row>
    <row r="12" spans="1:14">
      <c r="B12" s="101">
        <v>9</v>
      </c>
      <c r="C12" s="62" t="s">
        <v>254</v>
      </c>
      <c r="D12" s="168"/>
      <c r="E12" s="168"/>
      <c r="F12" s="168"/>
      <c r="G12" s="168"/>
      <c r="H12" s="168"/>
      <c r="I12" s="63"/>
      <c r="J12" s="63"/>
    </row>
    <row r="13" spans="1:14">
      <c r="B13" s="101">
        <v>10</v>
      </c>
      <c r="C13" s="62" t="s">
        <v>255</v>
      </c>
      <c r="D13" s="168"/>
      <c r="E13" s="168"/>
      <c r="F13" s="168"/>
      <c r="G13" s="168"/>
      <c r="H13" s="168"/>
      <c r="I13" s="63"/>
      <c r="J13" s="63"/>
    </row>
    <row r="14" spans="1:14" s="141" customFormat="1" ht="13.5" thickBot="1">
      <c r="B14" s="160">
        <v>11</v>
      </c>
      <c r="C14" s="64" t="s">
        <v>27</v>
      </c>
      <c r="D14" s="169"/>
      <c r="E14" s="169"/>
      <c r="F14" s="169"/>
      <c r="G14" s="169"/>
      <c r="H14" s="169"/>
      <c r="I14" s="169"/>
      <c r="J14" s="65">
        <v>919</v>
      </c>
    </row>
    <row r="15" spans="1:14">
      <c r="B15" s="62"/>
      <c r="C15" s="62"/>
      <c r="D15" s="62"/>
      <c r="E15" s="62"/>
      <c r="F15" s="62"/>
      <c r="G15" s="62"/>
      <c r="H15" s="62"/>
      <c r="I15" s="62"/>
      <c r="J15" s="62"/>
    </row>
  </sheetData>
  <mergeCells count="1">
    <mergeCell ref="B2:N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51" sqref="A51"/>
    </sheetView>
  </sheetViews>
  <sheetFormatPr defaultRowHeight="12.75"/>
  <cols>
    <col min="1" max="1" width="3.7109375" style="46" customWidth="1"/>
    <col min="2" max="2" width="9.140625" style="46"/>
    <col min="3" max="3" width="45.28515625" style="46" customWidth="1"/>
    <col min="4" max="4" width="15.42578125" style="46" customWidth="1"/>
    <col min="5" max="5" width="12.85546875" style="46" customWidth="1"/>
    <col min="6" max="16384" width="9.140625" style="46"/>
  </cols>
  <sheetData>
    <row r="1" spans="1:9" ht="21" customHeight="1">
      <c r="A1" s="29"/>
      <c r="B1" s="29"/>
      <c r="C1" s="29"/>
      <c r="D1" s="29"/>
      <c r="E1" s="29"/>
    </row>
    <row r="2" spans="1:9" ht="48" customHeight="1">
      <c r="A2" s="44"/>
      <c r="B2" s="200" t="s">
        <v>262</v>
      </c>
      <c r="C2" s="200"/>
      <c r="D2" s="200"/>
      <c r="E2" s="200"/>
      <c r="F2" s="200"/>
      <c r="G2" s="200"/>
      <c r="H2" s="200"/>
      <c r="I2" s="200"/>
    </row>
    <row r="3" spans="1:9" ht="26.25" customHeight="1">
      <c r="A3" s="131"/>
      <c r="B3" s="23" t="s">
        <v>329</v>
      </c>
      <c r="C3" s="14"/>
      <c r="D3" s="61" t="s">
        <v>264</v>
      </c>
      <c r="E3" s="61" t="s">
        <v>38</v>
      </c>
      <c r="F3" s="132"/>
      <c r="G3" s="132"/>
      <c r="H3" s="132"/>
      <c r="I3" s="132"/>
    </row>
    <row r="4" spans="1:9" ht="12.75" customHeight="1">
      <c r="A4" s="101"/>
      <c r="B4" s="101">
        <v>1</v>
      </c>
      <c r="C4" s="60" t="s">
        <v>265</v>
      </c>
      <c r="D4" s="166"/>
      <c r="E4" s="166"/>
      <c r="F4" s="63"/>
      <c r="G4" s="63"/>
      <c r="H4" s="63"/>
      <c r="I4" s="63"/>
    </row>
    <row r="5" spans="1:9" ht="12.75" customHeight="1">
      <c r="A5" s="101"/>
      <c r="B5" s="101">
        <v>2</v>
      </c>
      <c r="C5" s="60" t="s">
        <v>266</v>
      </c>
      <c r="D5" s="167"/>
      <c r="E5" s="166"/>
      <c r="F5" s="62"/>
      <c r="G5" s="62"/>
      <c r="H5" s="62"/>
      <c r="I5" s="158"/>
    </row>
    <row r="6" spans="1:9" ht="12.75" customHeight="1">
      <c r="A6" s="100"/>
      <c r="B6" s="101">
        <v>3</v>
      </c>
      <c r="C6" s="60" t="s">
        <v>267</v>
      </c>
      <c r="D6" s="167"/>
      <c r="E6" s="166"/>
      <c r="F6" s="63"/>
      <c r="G6" s="63"/>
      <c r="H6" s="63"/>
      <c r="I6" s="142"/>
    </row>
    <row r="7" spans="1:9" ht="12.75" customHeight="1">
      <c r="A7" s="101"/>
      <c r="B7" s="101">
        <v>4</v>
      </c>
      <c r="C7" s="164" t="s">
        <v>268</v>
      </c>
      <c r="D7" s="63">
        <v>724</v>
      </c>
      <c r="E7" s="63">
        <v>628</v>
      </c>
      <c r="F7" s="29"/>
      <c r="G7" s="29"/>
      <c r="H7" s="29"/>
      <c r="I7" s="142"/>
    </row>
    <row r="8" spans="1:9" ht="12.75" customHeight="1">
      <c r="B8" s="101" t="s">
        <v>271</v>
      </c>
      <c r="C8" s="62" t="s">
        <v>269</v>
      </c>
      <c r="D8" s="63"/>
      <c r="E8" s="63"/>
    </row>
    <row r="9" spans="1:9" ht="12.75" customHeight="1" thickBot="1">
      <c r="B9" s="160">
        <v>5</v>
      </c>
      <c r="C9" s="64" t="s">
        <v>270</v>
      </c>
      <c r="D9" s="65">
        <f>+D7</f>
        <v>724</v>
      </c>
      <c r="E9" s="65">
        <f>SUM(E4:E8)</f>
        <v>628</v>
      </c>
    </row>
    <row r="11" spans="1:9">
      <c r="B11" s="46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48" sqref="A48"/>
    </sheetView>
  </sheetViews>
  <sheetFormatPr defaultRowHeight="12.75"/>
  <cols>
    <col min="1" max="1" width="3.7109375" style="46" customWidth="1"/>
    <col min="2" max="2" width="9.140625" style="46"/>
    <col min="3" max="3" width="50.7109375" style="46" bestFit="1" customWidth="1"/>
    <col min="4" max="16384" width="9.140625" style="46"/>
  </cols>
  <sheetData>
    <row r="1" spans="1:16" ht="21" customHeight="1">
      <c r="A1" s="29"/>
      <c r="B1" s="29"/>
      <c r="C1" s="29"/>
      <c r="D1" s="29"/>
      <c r="E1" s="29"/>
      <c r="F1" s="29"/>
      <c r="G1" s="29"/>
      <c r="H1" s="29"/>
    </row>
    <row r="2" spans="1:16" ht="48" customHeight="1">
      <c r="A2" s="44"/>
      <c r="B2" s="200" t="s">
        <v>273</v>
      </c>
      <c r="C2" s="200"/>
      <c r="D2" s="200"/>
      <c r="E2" s="200"/>
      <c r="F2" s="200"/>
      <c r="G2" s="200"/>
      <c r="H2" s="200"/>
      <c r="I2" s="200"/>
    </row>
    <row r="3" spans="1:16" ht="14.25">
      <c r="A3" s="131"/>
      <c r="B3" s="135" t="s">
        <v>329</v>
      </c>
      <c r="C3" s="14"/>
      <c r="D3" s="221" t="s">
        <v>198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6" t="s">
        <v>27</v>
      </c>
      <c r="P3" s="222" t="s">
        <v>199</v>
      </c>
    </row>
    <row r="4" spans="1:16">
      <c r="A4" s="101"/>
      <c r="B4" s="133"/>
      <c r="C4" s="136" t="s">
        <v>189</v>
      </c>
      <c r="D4" s="170">
        <v>0</v>
      </c>
      <c r="E4" s="170">
        <v>0.02</v>
      </c>
      <c r="F4" s="170">
        <v>0.04</v>
      </c>
      <c r="G4" s="170">
        <v>0.1</v>
      </c>
      <c r="H4" s="170">
        <v>0.2</v>
      </c>
      <c r="I4" s="170">
        <v>0.5</v>
      </c>
      <c r="J4" s="170">
        <v>0.7</v>
      </c>
      <c r="K4" s="170">
        <v>0.75</v>
      </c>
      <c r="L4" s="170">
        <v>1</v>
      </c>
      <c r="M4" s="170">
        <v>1.5</v>
      </c>
      <c r="N4" s="171" t="s">
        <v>26</v>
      </c>
      <c r="O4" s="226"/>
      <c r="P4" s="222"/>
    </row>
    <row r="5" spans="1:16">
      <c r="A5" s="101"/>
      <c r="B5" s="126">
        <v>1</v>
      </c>
      <c r="C5" s="60" t="s">
        <v>58</v>
      </c>
      <c r="D5" s="63"/>
      <c r="E5" s="63"/>
      <c r="F5" s="63"/>
      <c r="G5" s="63"/>
      <c r="H5" s="63"/>
      <c r="I5" s="63"/>
      <c r="J5" s="63"/>
      <c r="K5" s="63"/>
      <c r="L5" s="143"/>
      <c r="M5" s="143"/>
      <c r="N5" s="143"/>
      <c r="O5" s="143"/>
      <c r="P5" s="143"/>
    </row>
    <row r="6" spans="1:16">
      <c r="A6" s="100"/>
      <c r="B6" s="126">
        <v>2</v>
      </c>
      <c r="C6" s="60" t="s">
        <v>192</v>
      </c>
      <c r="D6" s="63">
        <v>90</v>
      </c>
      <c r="E6" s="63"/>
      <c r="F6" s="63"/>
      <c r="G6" s="63"/>
      <c r="H6" s="63"/>
      <c r="I6" s="63"/>
      <c r="J6" s="63"/>
      <c r="K6" s="63"/>
      <c r="L6" s="143"/>
      <c r="M6" s="143"/>
      <c r="N6" s="143"/>
      <c r="O6" s="143">
        <f>SUM(D6:N6)</f>
        <v>90</v>
      </c>
      <c r="P6" s="143">
        <f>O6</f>
        <v>90</v>
      </c>
    </row>
    <row r="7" spans="1:16">
      <c r="A7" s="101"/>
      <c r="B7" s="126">
        <v>3</v>
      </c>
      <c r="C7" s="60" t="s">
        <v>68</v>
      </c>
      <c r="D7" s="63"/>
      <c r="E7" s="63"/>
      <c r="F7" s="63"/>
      <c r="G7" s="63"/>
      <c r="H7" s="63"/>
      <c r="I7" s="63"/>
      <c r="J7" s="63"/>
      <c r="K7" s="63"/>
      <c r="L7" s="143"/>
      <c r="M7" s="143"/>
      <c r="N7" s="143"/>
      <c r="O7" s="143"/>
      <c r="P7" s="143"/>
    </row>
    <row r="8" spans="1:16">
      <c r="B8" s="126">
        <v>4</v>
      </c>
      <c r="C8" s="60" t="s">
        <v>69</v>
      </c>
      <c r="D8" s="63"/>
      <c r="E8" s="63"/>
      <c r="F8" s="63"/>
      <c r="G8" s="63"/>
      <c r="H8" s="63"/>
      <c r="I8" s="63"/>
      <c r="J8" s="63"/>
      <c r="K8" s="63"/>
      <c r="L8" s="143"/>
      <c r="M8" s="143"/>
      <c r="N8" s="143"/>
      <c r="O8" s="143"/>
      <c r="P8" s="143"/>
    </row>
    <row r="9" spans="1:16">
      <c r="B9" s="126">
        <v>5</v>
      </c>
      <c r="C9" s="60" t="s">
        <v>70</v>
      </c>
      <c r="D9" s="63"/>
      <c r="E9" s="63"/>
      <c r="F9" s="63"/>
      <c r="G9" s="63"/>
      <c r="H9" s="63"/>
      <c r="I9" s="63"/>
      <c r="J9" s="63"/>
      <c r="K9" s="63"/>
      <c r="L9" s="143"/>
      <c r="M9" s="143"/>
      <c r="N9" s="143"/>
      <c r="O9" s="143"/>
      <c r="P9" s="143"/>
    </row>
    <row r="10" spans="1:16">
      <c r="B10" s="126">
        <v>6</v>
      </c>
      <c r="C10" s="60" t="s">
        <v>59</v>
      </c>
      <c r="D10" s="63"/>
      <c r="E10" s="63"/>
      <c r="F10" s="63"/>
      <c r="G10" s="63"/>
      <c r="H10" s="63">
        <v>404</v>
      </c>
      <c r="I10" s="63">
        <v>269</v>
      </c>
      <c r="J10" s="63"/>
      <c r="K10" s="63"/>
      <c r="L10" s="143"/>
      <c r="M10" s="143"/>
      <c r="N10" s="143"/>
      <c r="O10" s="143">
        <f>SUM(D10:N10)</f>
        <v>673</v>
      </c>
      <c r="P10" s="143">
        <v>224</v>
      </c>
    </row>
    <row r="11" spans="1:16">
      <c r="B11" s="126">
        <v>7</v>
      </c>
      <c r="C11" s="60" t="s">
        <v>60</v>
      </c>
      <c r="D11" s="63"/>
      <c r="E11" s="63"/>
      <c r="F11" s="63"/>
      <c r="G11" s="63"/>
      <c r="H11" s="63"/>
      <c r="I11" s="63"/>
      <c r="J11" s="63"/>
      <c r="K11" s="63"/>
      <c r="L11" s="143">
        <v>3</v>
      </c>
      <c r="M11" s="143"/>
      <c r="N11" s="143"/>
      <c r="O11" s="143">
        <f>SUM(D11:N11)</f>
        <v>3</v>
      </c>
      <c r="P11" s="143"/>
    </row>
    <row r="12" spans="1:16">
      <c r="B12" s="126">
        <v>8</v>
      </c>
      <c r="C12" s="60" t="s">
        <v>62</v>
      </c>
      <c r="D12" s="63"/>
      <c r="E12" s="63"/>
      <c r="F12" s="63"/>
      <c r="G12" s="63"/>
      <c r="H12" s="63"/>
      <c r="I12" s="63"/>
      <c r="J12" s="63"/>
      <c r="K12" s="63">
        <v>9</v>
      </c>
      <c r="L12" s="143"/>
      <c r="M12" s="143"/>
      <c r="N12" s="143"/>
      <c r="O12" s="143">
        <f>SUM(D12:N12)</f>
        <v>9</v>
      </c>
      <c r="P12" s="143">
        <f>O12</f>
        <v>9</v>
      </c>
    </row>
    <row r="13" spans="1:16" ht="12.75" customHeight="1">
      <c r="B13" s="126">
        <v>9</v>
      </c>
      <c r="C13" s="60" t="s">
        <v>194</v>
      </c>
      <c r="D13" s="63"/>
      <c r="E13" s="63"/>
      <c r="F13" s="63"/>
      <c r="G13" s="63"/>
      <c r="H13" s="63"/>
      <c r="I13" s="63"/>
      <c r="J13" s="63"/>
      <c r="K13" s="63"/>
      <c r="L13" s="143"/>
      <c r="M13" s="143"/>
      <c r="N13" s="143"/>
      <c r="O13" s="143"/>
      <c r="P13" s="143"/>
    </row>
    <row r="14" spans="1:16">
      <c r="B14" s="126">
        <v>10</v>
      </c>
      <c r="C14" s="60" t="s">
        <v>196</v>
      </c>
      <c r="D14" s="63"/>
      <c r="E14" s="63"/>
      <c r="F14" s="63"/>
      <c r="G14" s="63"/>
      <c r="H14" s="63"/>
      <c r="I14" s="63"/>
      <c r="J14" s="63"/>
      <c r="K14" s="63"/>
      <c r="L14" s="143"/>
      <c r="M14" s="143"/>
      <c r="N14" s="143"/>
      <c r="O14" s="143"/>
      <c r="P14" s="143"/>
    </row>
    <row r="15" spans="1:16" ht="13.5" thickBot="1">
      <c r="B15" s="137">
        <v>11</v>
      </c>
      <c r="C15" s="33" t="s">
        <v>27</v>
      </c>
      <c r="D15" s="65">
        <f>SUM(D5:D14)</f>
        <v>90</v>
      </c>
      <c r="E15" s="65"/>
      <c r="F15" s="65"/>
      <c r="G15" s="65"/>
      <c r="H15" s="65">
        <f>SUM(H5:H14)</f>
        <v>404</v>
      </c>
      <c r="I15" s="65">
        <f>SUM(I5:I14)</f>
        <v>269</v>
      </c>
      <c r="J15" s="65"/>
      <c r="K15" s="65">
        <f>SUM(K5:K14)</f>
        <v>9</v>
      </c>
      <c r="L15" s="65"/>
      <c r="M15" s="65"/>
      <c r="N15" s="65"/>
      <c r="O15" s="65">
        <f>SUM(O5:O14)</f>
        <v>775</v>
      </c>
      <c r="P15" s="65">
        <f>SUM(P5:P14)</f>
        <v>323</v>
      </c>
    </row>
  </sheetData>
  <mergeCells count="4">
    <mergeCell ref="B2:I2"/>
    <mergeCell ref="D3:N3"/>
    <mergeCell ref="O3:O4"/>
    <mergeCell ref="P3:P4"/>
  </mergeCells>
  <pageMargins left="0.7" right="0.7" top="0.75" bottom="0.75" header="0.3" footer="0.3"/>
  <ignoredErrors>
    <ignoredError sqref="D15:K15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47" sqref="A47"/>
    </sheetView>
  </sheetViews>
  <sheetFormatPr defaultRowHeight="12.75"/>
  <cols>
    <col min="1" max="1" width="3.7109375" style="29" customWidth="1"/>
    <col min="2" max="2" width="36.42578125" style="29" customWidth="1"/>
    <col min="3" max="3" width="14.42578125" style="29" bestFit="1" customWidth="1"/>
    <col min="4" max="4" width="13.140625" style="29" customWidth="1"/>
    <col min="5" max="5" width="9.140625" style="29"/>
    <col min="6" max="6" width="11.7109375" style="29" customWidth="1"/>
    <col min="7" max="16384" width="9.140625" style="29"/>
  </cols>
  <sheetData>
    <row r="1" spans="1:12" ht="21" customHeight="1"/>
    <row r="2" spans="1:12" ht="48" customHeight="1">
      <c r="A2" s="44"/>
      <c r="B2" s="200" t="s">
        <v>275</v>
      </c>
      <c r="C2" s="200"/>
      <c r="D2" s="200"/>
      <c r="E2" s="200"/>
      <c r="F2" s="200"/>
      <c r="G2" s="46"/>
      <c r="H2" s="46"/>
      <c r="I2" s="46"/>
      <c r="J2" s="46"/>
      <c r="K2" s="46"/>
      <c r="L2" s="46"/>
    </row>
    <row r="3" spans="1:12" ht="54" customHeight="1">
      <c r="A3" s="131"/>
      <c r="B3" s="135" t="s">
        <v>329</v>
      </c>
      <c r="C3" s="15" t="s">
        <v>204</v>
      </c>
      <c r="D3" s="71" t="s">
        <v>216</v>
      </c>
      <c r="E3" s="61" t="s">
        <v>209</v>
      </c>
      <c r="F3" s="61" t="s">
        <v>210</v>
      </c>
      <c r="G3" s="61" t="s">
        <v>211</v>
      </c>
      <c r="H3" s="71" t="s">
        <v>229</v>
      </c>
      <c r="I3" s="61" t="s">
        <v>213</v>
      </c>
      <c r="J3" s="61" t="s">
        <v>214</v>
      </c>
      <c r="K3" s="46"/>
      <c r="L3" s="46"/>
    </row>
    <row r="4" spans="1:12">
      <c r="A4" s="101"/>
      <c r="B4" s="114" t="s">
        <v>62</v>
      </c>
      <c r="C4" s="142"/>
      <c r="D4" s="62"/>
      <c r="E4" s="62"/>
      <c r="F4" s="62"/>
      <c r="G4" s="62"/>
      <c r="H4" s="62"/>
      <c r="I4" s="62"/>
      <c r="J4" s="62"/>
      <c r="K4" s="62"/>
      <c r="L4" s="46"/>
    </row>
    <row r="5" spans="1:12">
      <c r="A5" s="101"/>
      <c r="B5" s="39"/>
      <c r="C5" s="60" t="s">
        <v>218</v>
      </c>
      <c r="D5" s="63">
        <v>17</v>
      </c>
      <c r="E5" s="152">
        <v>4.5034558896434339E-4</v>
      </c>
      <c r="F5" s="63">
        <v>1007</v>
      </c>
      <c r="G5" s="150">
        <v>0.73717315397611771</v>
      </c>
      <c r="H5" s="63"/>
      <c r="I5" s="63">
        <v>2</v>
      </c>
      <c r="J5" s="150">
        <v>0.10185306169492235</v>
      </c>
      <c r="K5" s="62"/>
      <c r="L5" s="46"/>
    </row>
    <row r="6" spans="1:12">
      <c r="A6" s="100"/>
      <c r="B6" s="114"/>
      <c r="C6" s="60" t="s">
        <v>219</v>
      </c>
      <c r="D6" s="63">
        <v>1</v>
      </c>
      <c r="E6" s="152">
        <v>1.8495586253600837E-3</v>
      </c>
      <c r="F6" s="63">
        <v>47</v>
      </c>
      <c r="G6" s="150">
        <v>0.67982201870920433</v>
      </c>
      <c r="H6" s="63"/>
      <c r="I6" s="63"/>
      <c r="J6" s="150">
        <v>0.27339887003182045</v>
      </c>
      <c r="K6" s="62"/>
      <c r="L6" s="46"/>
    </row>
    <row r="7" spans="1:12">
      <c r="A7" s="101"/>
      <c r="B7" s="39"/>
      <c r="C7" s="60" t="s">
        <v>220</v>
      </c>
      <c r="D7" s="63">
        <v>1</v>
      </c>
      <c r="E7" s="152">
        <v>3.1073071114589199E-3</v>
      </c>
      <c r="F7" s="63">
        <v>65</v>
      </c>
      <c r="G7" s="150">
        <v>0.7511376388716976</v>
      </c>
      <c r="H7" s="63"/>
      <c r="I7" s="63">
        <v>1</v>
      </c>
      <c r="J7" s="150">
        <v>0.40571583574400583</v>
      </c>
      <c r="K7" s="62"/>
      <c r="L7" s="46"/>
    </row>
    <row r="8" spans="1:12">
      <c r="B8" s="62"/>
      <c r="C8" s="60" t="s">
        <v>221</v>
      </c>
      <c r="D8" s="63">
        <v>1</v>
      </c>
      <c r="E8" s="152">
        <v>6.2764971401325659E-3</v>
      </c>
      <c r="F8" s="63">
        <v>9</v>
      </c>
      <c r="G8" s="150">
        <v>0.70641884092806684</v>
      </c>
      <c r="H8" s="63"/>
      <c r="I8" s="63"/>
      <c r="J8" s="150">
        <v>0.58568557899213158</v>
      </c>
      <c r="K8" s="62"/>
      <c r="L8" s="46"/>
    </row>
    <row r="9" spans="1:12">
      <c r="B9" s="62"/>
      <c r="C9" s="60" t="s">
        <v>222</v>
      </c>
      <c r="D9" s="63"/>
      <c r="E9" s="152">
        <v>9.5202734473440621E-3</v>
      </c>
      <c r="F9" s="63">
        <v>22</v>
      </c>
      <c r="G9" s="150">
        <v>0.77104717049876292</v>
      </c>
      <c r="H9" s="63"/>
      <c r="I9" s="63"/>
      <c r="J9" s="150">
        <v>0.84267355491375873</v>
      </c>
      <c r="K9" s="62"/>
      <c r="L9" s="46"/>
    </row>
    <row r="10" spans="1:12">
      <c r="B10" s="62"/>
      <c r="C10" s="60" t="s">
        <v>223</v>
      </c>
      <c r="D10" s="63"/>
      <c r="E10" s="152">
        <v>3.2413637131257139E-2</v>
      </c>
      <c r="F10" s="63">
        <v>5</v>
      </c>
      <c r="G10" s="150">
        <v>0.72854669051753429</v>
      </c>
      <c r="H10" s="63"/>
      <c r="I10" s="63"/>
      <c r="J10" s="150">
        <v>1.0826610000156376</v>
      </c>
      <c r="K10" s="62"/>
      <c r="L10" s="46"/>
    </row>
    <row r="11" spans="1:12">
      <c r="B11" s="62"/>
      <c r="C11" s="60" t="s">
        <v>224</v>
      </c>
      <c r="D11" s="63"/>
      <c r="E11" s="152">
        <v>0.33594365069638277</v>
      </c>
      <c r="F11" s="63">
        <v>4</v>
      </c>
      <c r="G11" s="150">
        <v>0.76550608097105888</v>
      </c>
      <c r="H11" s="63"/>
      <c r="I11" s="63"/>
      <c r="J11" s="150">
        <v>1.6305684846937716</v>
      </c>
      <c r="K11" s="62"/>
      <c r="L11" s="46"/>
    </row>
    <row r="12" spans="1:12">
      <c r="B12" s="62"/>
      <c r="C12" s="60" t="s">
        <v>225</v>
      </c>
      <c r="D12" s="63"/>
      <c r="E12" s="152"/>
      <c r="F12" s="63"/>
      <c r="G12" s="150"/>
      <c r="H12" s="63"/>
      <c r="I12" s="63"/>
      <c r="J12" s="150"/>
      <c r="K12" s="62"/>
      <c r="L12" s="46"/>
    </row>
    <row r="13" spans="1:12" ht="13.5" thickBot="1">
      <c r="B13" s="64"/>
      <c r="C13" s="33" t="s">
        <v>217</v>
      </c>
      <c r="D13" s="65">
        <f>SUM(D5:D12)</f>
        <v>20</v>
      </c>
      <c r="E13" s="153">
        <v>4.1000000000000003E-3</v>
      </c>
      <c r="F13" s="65">
        <f>SUM(F5:F12)</f>
        <v>1159</v>
      </c>
      <c r="G13" s="151">
        <v>0.74</v>
      </c>
      <c r="H13" s="65"/>
      <c r="I13" s="65">
        <f>SUM(I5:I12)</f>
        <v>3</v>
      </c>
      <c r="J13" s="151">
        <v>0.16</v>
      </c>
      <c r="K13" s="144"/>
      <c r="L13" s="141"/>
    </row>
    <row r="14" spans="1:1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46"/>
    </row>
    <row r="15" spans="1:12" ht="54.75" customHeight="1">
      <c r="B15" s="135" t="s">
        <v>329</v>
      </c>
      <c r="C15" s="15" t="s">
        <v>204</v>
      </c>
      <c r="D15" s="71" t="s">
        <v>216</v>
      </c>
      <c r="E15" s="61" t="s">
        <v>209</v>
      </c>
      <c r="F15" s="61" t="s">
        <v>210</v>
      </c>
      <c r="G15" s="61" t="s">
        <v>211</v>
      </c>
      <c r="H15" s="71" t="s">
        <v>229</v>
      </c>
      <c r="I15" s="61" t="s">
        <v>213</v>
      </c>
      <c r="J15" s="61" t="s">
        <v>214</v>
      </c>
      <c r="K15" s="62"/>
      <c r="L15" s="46"/>
    </row>
    <row r="16" spans="1:12">
      <c r="B16" s="114" t="s">
        <v>274</v>
      </c>
      <c r="C16" s="142"/>
      <c r="D16" s="62"/>
      <c r="E16" s="62"/>
      <c r="F16" s="62"/>
      <c r="G16" s="62"/>
      <c r="H16" s="62"/>
      <c r="I16" s="62"/>
      <c r="J16" s="62"/>
      <c r="K16" s="62"/>
      <c r="L16" s="46"/>
    </row>
    <row r="17" spans="2:12">
      <c r="B17" s="39"/>
      <c r="C17" s="60" t="s">
        <v>218</v>
      </c>
      <c r="D17" s="63">
        <v>783</v>
      </c>
      <c r="E17" s="152">
        <v>9.9032286653516683E-4</v>
      </c>
      <c r="F17" s="63">
        <v>298</v>
      </c>
      <c r="G17" s="150">
        <v>0.44999999999999996</v>
      </c>
      <c r="H17" s="145">
        <v>2.5013698630136996</v>
      </c>
      <c r="I17" s="63">
        <v>228</v>
      </c>
      <c r="J17" s="150">
        <v>0.29090326090610785</v>
      </c>
      <c r="K17" s="62"/>
      <c r="L17" s="46"/>
    </row>
    <row r="18" spans="2:12">
      <c r="B18" s="114"/>
      <c r="C18" s="60" t="s">
        <v>219</v>
      </c>
      <c r="D18" s="63">
        <v>13</v>
      </c>
      <c r="E18" s="152">
        <v>1.8917000919858719E-3</v>
      </c>
      <c r="F18" s="63">
        <v>38</v>
      </c>
      <c r="G18" s="150">
        <v>0.45000000000000007</v>
      </c>
      <c r="H18" s="145">
        <v>2.5013698630137</v>
      </c>
      <c r="I18" s="63">
        <v>6</v>
      </c>
      <c r="J18" s="150">
        <v>0.39950605359209751</v>
      </c>
      <c r="K18" s="62"/>
      <c r="L18" s="46"/>
    </row>
    <row r="19" spans="2:12">
      <c r="B19" s="39"/>
      <c r="C19" s="60" t="s">
        <v>220</v>
      </c>
      <c r="D19" s="63">
        <v>49</v>
      </c>
      <c r="E19" s="152">
        <v>3.6371674118989648E-3</v>
      </c>
      <c r="F19" s="63">
        <v>60</v>
      </c>
      <c r="G19" s="150">
        <v>0.45000000000000034</v>
      </c>
      <c r="H19" s="145">
        <v>2.5013698630136978</v>
      </c>
      <c r="I19" s="63">
        <v>27</v>
      </c>
      <c r="J19" s="150">
        <v>0.55810038575939169</v>
      </c>
      <c r="K19" s="62"/>
      <c r="L19" s="46"/>
    </row>
    <row r="20" spans="2:12">
      <c r="B20" s="62"/>
      <c r="C20" s="60" t="s">
        <v>221</v>
      </c>
      <c r="D20" s="63">
        <v>18</v>
      </c>
      <c r="E20" s="152">
        <v>6.4067208763070958E-3</v>
      </c>
      <c r="F20" s="63">
        <v>22</v>
      </c>
      <c r="G20" s="150">
        <v>0.44999999999999996</v>
      </c>
      <c r="H20" s="145">
        <v>2.5013698630136987</v>
      </c>
      <c r="I20" s="63">
        <v>13</v>
      </c>
      <c r="J20" s="150">
        <v>0.70114336308572744</v>
      </c>
      <c r="K20" s="62"/>
      <c r="L20" s="46"/>
    </row>
    <row r="21" spans="2:12">
      <c r="B21" s="62"/>
      <c r="C21" s="60" t="s">
        <v>222</v>
      </c>
      <c r="D21" s="63">
        <v>198</v>
      </c>
      <c r="E21" s="152">
        <v>1.6871991441991988E-2</v>
      </c>
      <c r="F21" s="63">
        <v>104</v>
      </c>
      <c r="G21" s="150">
        <v>0.45000000000000018</v>
      </c>
      <c r="H21" s="145">
        <v>2.5013698630136991</v>
      </c>
      <c r="I21" s="63">
        <v>184</v>
      </c>
      <c r="J21" s="150">
        <v>0.92978121500397848</v>
      </c>
      <c r="K21" s="62"/>
      <c r="L21" s="46"/>
    </row>
    <row r="22" spans="2:12">
      <c r="B22" s="62"/>
      <c r="C22" s="60" t="s">
        <v>223</v>
      </c>
      <c r="D22" s="63">
        <v>69</v>
      </c>
      <c r="E22" s="152">
        <v>4.3877480733400809E-2</v>
      </c>
      <c r="F22" s="63">
        <v>37</v>
      </c>
      <c r="G22" s="150">
        <v>0.44999999999999996</v>
      </c>
      <c r="H22" s="145">
        <v>2.5013698630136982</v>
      </c>
      <c r="I22" s="63">
        <v>83</v>
      </c>
      <c r="J22" s="150">
        <v>1.2095705379490957</v>
      </c>
      <c r="K22" s="62"/>
      <c r="L22" s="46"/>
    </row>
    <row r="23" spans="2:12">
      <c r="B23" s="62"/>
      <c r="C23" s="60" t="s">
        <v>224</v>
      </c>
      <c r="D23" s="63">
        <v>71</v>
      </c>
      <c r="E23" s="152">
        <v>0.15454908220271343</v>
      </c>
      <c r="F23" s="63">
        <v>32</v>
      </c>
      <c r="G23" s="150">
        <v>0.45</v>
      </c>
      <c r="H23" s="145">
        <v>2.5013698630136982</v>
      </c>
      <c r="I23" s="63">
        <v>151</v>
      </c>
      <c r="J23" s="150">
        <v>2.1394342558923918</v>
      </c>
      <c r="K23" s="62"/>
      <c r="L23" s="46"/>
    </row>
    <row r="24" spans="2:12">
      <c r="B24" s="62"/>
      <c r="C24" s="60" t="s">
        <v>225</v>
      </c>
      <c r="D24" s="63">
        <v>10</v>
      </c>
      <c r="E24" s="152">
        <v>1</v>
      </c>
      <c r="F24" s="63">
        <v>6</v>
      </c>
      <c r="G24" s="150">
        <v>0.45000000000000007</v>
      </c>
      <c r="H24" s="145">
        <v>2.5013698630136987</v>
      </c>
      <c r="I24" s="63"/>
      <c r="J24" s="150"/>
      <c r="K24" s="46"/>
      <c r="L24" s="46"/>
    </row>
    <row r="25" spans="2:12" ht="13.5" thickBot="1">
      <c r="B25" s="64"/>
      <c r="C25" s="33" t="s">
        <v>217</v>
      </c>
      <c r="D25" s="65">
        <f>SUM(D17:D24)</f>
        <v>1211</v>
      </c>
      <c r="E25" s="153">
        <v>2.3699999999999999E-2</v>
      </c>
      <c r="F25" s="65">
        <f>SUM(F17:F24)</f>
        <v>597</v>
      </c>
      <c r="G25" s="151">
        <v>0.45</v>
      </c>
      <c r="H25" s="146">
        <v>2.5</v>
      </c>
      <c r="I25" s="65">
        <f>SUM(I17:I24)</f>
        <v>692</v>
      </c>
      <c r="J25" s="151">
        <v>0.56999999999999995</v>
      </c>
      <c r="K25" s="147"/>
      <c r="L25" s="46"/>
    </row>
    <row r="26" spans="2:12" ht="13.5" thickBot="1">
      <c r="B26" s="223" t="s">
        <v>230</v>
      </c>
      <c r="C26" s="223"/>
      <c r="D26" s="172">
        <f>+D25+D13</f>
        <v>1231</v>
      </c>
      <c r="E26" s="153">
        <v>2.3400000000000001E-2</v>
      </c>
      <c r="F26" s="172">
        <f>+F25+F13</f>
        <v>1756</v>
      </c>
      <c r="G26" s="173">
        <v>0.45</v>
      </c>
      <c r="H26" s="146">
        <v>2.46</v>
      </c>
      <c r="I26" s="172">
        <f>+I25+I13</f>
        <v>695</v>
      </c>
      <c r="J26" s="173">
        <v>0.56000000000000005</v>
      </c>
      <c r="K26" s="174"/>
    </row>
  </sheetData>
  <mergeCells count="2">
    <mergeCell ref="B2:F2"/>
    <mergeCell ref="B26:C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A48" sqref="A48"/>
    </sheetView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200" t="s">
        <v>37</v>
      </c>
      <c r="C2" s="200"/>
      <c r="D2" s="200"/>
      <c r="E2" s="43"/>
      <c r="F2" s="43"/>
    </row>
    <row r="3" spans="2:9" ht="27" customHeight="1">
      <c r="B3" s="201" t="s">
        <v>329</v>
      </c>
      <c r="C3" s="201"/>
      <c r="D3" s="202" t="s">
        <v>38</v>
      </c>
      <c r="E3" s="202"/>
      <c r="F3" s="67" t="s">
        <v>39</v>
      </c>
      <c r="I3" s="2" t="s">
        <v>24</v>
      </c>
    </row>
    <row r="4" spans="2:9" ht="22.5" customHeight="1">
      <c r="B4" s="201"/>
      <c r="C4" s="201"/>
      <c r="D4" s="68" t="s">
        <v>330</v>
      </c>
      <c r="E4" s="68" t="s">
        <v>331</v>
      </c>
      <c r="F4" s="68" t="s">
        <v>330</v>
      </c>
    </row>
    <row r="5" spans="2:9">
      <c r="B5" s="30">
        <v>1</v>
      </c>
      <c r="C5" s="16" t="s">
        <v>29</v>
      </c>
      <c r="D5" s="22">
        <f>+D6+D7+D8</f>
        <v>37901</v>
      </c>
      <c r="E5" s="22">
        <f>+E6+E7+E8</f>
        <v>37717</v>
      </c>
      <c r="F5" s="22">
        <f>+F6+F7+F8</f>
        <v>3032</v>
      </c>
    </row>
    <row r="6" spans="2:9">
      <c r="B6" s="30">
        <v>2</v>
      </c>
      <c r="C6" s="17" t="s">
        <v>40</v>
      </c>
      <c r="D6" s="18">
        <v>4701</v>
      </c>
      <c r="E6" s="18">
        <v>4378</v>
      </c>
      <c r="F6" s="18">
        <v>376</v>
      </c>
    </row>
    <row r="7" spans="2:9">
      <c r="B7" s="30">
        <v>3</v>
      </c>
      <c r="C7" s="17" t="s">
        <v>41</v>
      </c>
      <c r="D7" s="18">
        <v>26163</v>
      </c>
      <c r="E7" s="18">
        <v>26289</v>
      </c>
      <c r="F7" s="18">
        <v>2093</v>
      </c>
    </row>
    <row r="8" spans="2:9">
      <c r="B8" s="30">
        <v>4</v>
      </c>
      <c r="C8" s="17" t="s">
        <v>42</v>
      </c>
      <c r="D8" s="18">
        <v>7037</v>
      </c>
      <c r="E8" s="18">
        <v>7050</v>
      </c>
      <c r="F8" s="18">
        <v>563</v>
      </c>
    </row>
    <row r="9" spans="2:9">
      <c r="B9" s="30">
        <v>5</v>
      </c>
      <c r="C9" s="17" t="s">
        <v>43</v>
      </c>
      <c r="D9" s="18"/>
      <c r="E9" s="18"/>
      <c r="F9" s="18"/>
    </row>
    <row r="10" spans="2:9">
      <c r="B10" s="35">
        <v>6</v>
      </c>
      <c r="C10" s="36" t="s">
        <v>30</v>
      </c>
      <c r="D10" s="37">
        <f>+D11+D12+D13+D14+D15+D16</f>
        <v>1547</v>
      </c>
      <c r="E10" s="37">
        <f>+E11+E12+E13+E14+E15+E16</f>
        <v>1594</v>
      </c>
      <c r="F10" s="37">
        <f>+F11+F12+F13+F14+F15+F16</f>
        <v>124</v>
      </c>
    </row>
    <row r="11" spans="2:9">
      <c r="B11" s="30">
        <v>7</v>
      </c>
      <c r="C11" s="17" t="s">
        <v>44</v>
      </c>
      <c r="D11" s="18">
        <v>919</v>
      </c>
      <c r="E11" s="18">
        <v>869</v>
      </c>
      <c r="F11" s="18">
        <v>74</v>
      </c>
    </row>
    <row r="12" spans="2:9">
      <c r="B12" s="30">
        <v>8</v>
      </c>
      <c r="C12" s="17" t="s">
        <v>45</v>
      </c>
      <c r="D12" s="18"/>
      <c r="E12" s="18"/>
      <c r="F12" s="18"/>
    </row>
    <row r="13" spans="2:9">
      <c r="B13" s="30">
        <v>9</v>
      </c>
      <c r="C13" s="17" t="s">
        <v>40</v>
      </c>
      <c r="D13" s="18"/>
      <c r="E13" s="18"/>
      <c r="F13" s="18"/>
    </row>
    <row r="14" spans="2:9">
      <c r="B14" s="30">
        <v>10</v>
      </c>
      <c r="C14" s="17" t="s">
        <v>46</v>
      </c>
      <c r="D14" s="18"/>
      <c r="E14" s="18"/>
      <c r="F14" s="18"/>
    </row>
    <row r="15" spans="2:9">
      <c r="B15" s="30">
        <v>11</v>
      </c>
      <c r="C15" s="17" t="s">
        <v>47</v>
      </c>
      <c r="D15" s="18"/>
      <c r="E15" s="18"/>
      <c r="F15" s="18"/>
    </row>
    <row r="16" spans="2:9">
      <c r="B16" s="30">
        <v>12</v>
      </c>
      <c r="C16" s="17" t="s">
        <v>48</v>
      </c>
      <c r="D16" s="18">
        <v>628</v>
      </c>
      <c r="E16" s="18">
        <v>725</v>
      </c>
      <c r="F16" s="18">
        <v>50</v>
      </c>
    </row>
    <row r="17" spans="2:6">
      <c r="B17" s="31">
        <v>13</v>
      </c>
      <c r="C17" s="19" t="s">
        <v>31</v>
      </c>
      <c r="D17" s="21"/>
      <c r="E17" s="21"/>
      <c r="F17" s="21"/>
    </row>
    <row r="18" spans="2:6">
      <c r="B18" s="35">
        <v>14</v>
      </c>
      <c r="C18" s="36" t="s">
        <v>32</v>
      </c>
      <c r="D18" s="37"/>
      <c r="E18" s="37"/>
      <c r="F18" s="37"/>
    </row>
    <row r="19" spans="2:6">
      <c r="B19" s="30">
        <v>15</v>
      </c>
      <c r="C19" s="17" t="s">
        <v>49</v>
      </c>
      <c r="D19" s="18"/>
      <c r="E19" s="18"/>
      <c r="F19" s="18"/>
    </row>
    <row r="20" spans="2:6">
      <c r="B20" s="30">
        <v>16</v>
      </c>
      <c r="C20" s="17" t="s">
        <v>50</v>
      </c>
      <c r="D20" s="18"/>
      <c r="E20" s="18"/>
      <c r="F20" s="18"/>
    </row>
    <row r="21" spans="2:6">
      <c r="B21" s="30">
        <v>17</v>
      </c>
      <c r="C21" s="17" t="s">
        <v>51</v>
      </c>
      <c r="D21" s="18"/>
      <c r="E21" s="18"/>
      <c r="F21" s="18"/>
    </row>
    <row r="22" spans="2:6">
      <c r="B22" s="30">
        <v>18</v>
      </c>
      <c r="C22" s="17" t="s">
        <v>52</v>
      </c>
      <c r="D22" s="18"/>
      <c r="E22" s="18"/>
      <c r="F22" s="18"/>
    </row>
    <row r="23" spans="2:6">
      <c r="B23" s="35">
        <v>19</v>
      </c>
      <c r="C23" s="36" t="s">
        <v>33</v>
      </c>
      <c r="D23" s="37">
        <f>+D24+D25</f>
        <v>6324</v>
      </c>
      <c r="E23" s="37">
        <f>+E24+E25</f>
        <v>5718</v>
      </c>
      <c r="F23" s="37">
        <f>+F24+F25</f>
        <v>506</v>
      </c>
    </row>
    <row r="24" spans="2:6">
      <c r="B24" s="30">
        <v>20</v>
      </c>
      <c r="C24" s="17" t="s">
        <v>40</v>
      </c>
      <c r="D24" s="18">
        <v>6324</v>
      </c>
      <c r="E24" s="18">
        <v>5718</v>
      </c>
      <c r="F24" s="18">
        <v>506</v>
      </c>
    </row>
    <row r="25" spans="2:6">
      <c r="B25" s="30">
        <v>21</v>
      </c>
      <c r="C25" s="17" t="s">
        <v>53</v>
      </c>
      <c r="D25" s="18"/>
      <c r="E25" s="18"/>
      <c r="F25" s="18"/>
    </row>
    <row r="26" spans="2:6">
      <c r="B26" s="31">
        <v>22</v>
      </c>
      <c r="C26" s="19" t="s">
        <v>34</v>
      </c>
      <c r="D26" s="20"/>
      <c r="E26" s="20"/>
      <c r="F26" s="20"/>
    </row>
    <row r="27" spans="2:6">
      <c r="B27" s="35">
        <v>23</v>
      </c>
      <c r="C27" s="36" t="s">
        <v>35</v>
      </c>
      <c r="D27" s="37">
        <f>+D28+D29+D30</f>
        <v>7655</v>
      </c>
      <c r="E27" s="37">
        <f>+E28+E29+E30</f>
        <v>7654</v>
      </c>
      <c r="F27" s="37">
        <f>+F28+F29+F30</f>
        <v>612</v>
      </c>
    </row>
    <row r="28" spans="2:6">
      <c r="B28" s="30">
        <v>24</v>
      </c>
      <c r="C28" s="17" t="s">
        <v>54</v>
      </c>
      <c r="D28" s="18"/>
      <c r="E28" s="18"/>
      <c r="F28" s="18"/>
    </row>
    <row r="29" spans="2:6">
      <c r="B29" s="30">
        <v>25</v>
      </c>
      <c r="C29" s="17" t="s">
        <v>52</v>
      </c>
      <c r="D29" s="18">
        <v>7655</v>
      </c>
      <c r="E29" s="18">
        <v>7654</v>
      </c>
      <c r="F29" s="18">
        <v>612</v>
      </c>
    </row>
    <row r="30" spans="2:6">
      <c r="B30" s="30">
        <v>26</v>
      </c>
      <c r="C30" s="17" t="s">
        <v>55</v>
      </c>
      <c r="D30" s="18"/>
      <c r="E30" s="18"/>
      <c r="F30" s="18"/>
    </row>
    <row r="31" spans="2:6">
      <c r="B31" s="30">
        <v>27</v>
      </c>
      <c r="C31" s="17" t="s">
        <v>56</v>
      </c>
      <c r="D31" s="18">
        <v>2495</v>
      </c>
      <c r="E31" s="18">
        <v>2491</v>
      </c>
      <c r="F31" s="18">
        <v>200</v>
      </c>
    </row>
    <row r="32" spans="2:6">
      <c r="B32" s="31">
        <v>28</v>
      </c>
      <c r="C32" s="19" t="s">
        <v>36</v>
      </c>
      <c r="D32" s="20"/>
      <c r="E32" s="20"/>
      <c r="F32" s="20"/>
    </row>
    <row r="33" spans="2:6" ht="13.5" thickBot="1">
      <c r="B33" s="32">
        <v>29</v>
      </c>
      <c r="C33" s="33" t="s">
        <v>27</v>
      </c>
      <c r="D33" s="34">
        <f>+D5+D10+D17+D18+D23+D26+D27+D32+D31</f>
        <v>55922</v>
      </c>
      <c r="E33" s="34">
        <f>+E5+E10+E17+E18+E23+E26+E27+E32+E31</f>
        <v>55174</v>
      </c>
      <c r="F33" s="34">
        <f>+F5+F10+F17+F18+F23+F26+F27+F32+F31</f>
        <v>4474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50" sqref="A50"/>
    </sheetView>
  </sheetViews>
  <sheetFormatPr defaultRowHeight="12.75"/>
  <cols>
    <col min="1" max="1" width="3.7109375" style="29" customWidth="1"/>
    <col min="2" max="2" width="9.140625" style="29"/>
    <col min="3" max="3" width="29.5703125" style="29" customWidth="1"/>
    <col min="4" max="4" width="22.7109375" style="175" customWidth="1"/>
    <col min="5" max="5" width="14.5703125" style="175" customWidth="1"/>
    <col min="6" max="6" width="18.140625" style="175" customWidth="1"/>
    <col min="7" max="7" width="10.42578125" style="175" customWidth="1"/>
    <col min="8" max="8" width="13.7109375" style="175" customWidth="1"/>
    <col min="9" max="16384" width="9.140625" style="29"/>
  </cols>
  <sheetData>
    <row r="1" spans="1:12" ht="21" customHeight="1"/>
    <row r="2" spans="1:12" ht="48" customHeight="1">
      <c r="A2" s="44"/>
      <c r="B2" s="200" t="s">
        <v>285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46.5" customHeight="1">
      <c r="A3" s="131"/>
      <c r="B3" s="135" t="s">
        <v>329</v>
      </c>
      <c r="C3" s="14"/>
      <c r="D3" s="61" t="s">
        <v>276</v>
      </c>
      <c r="E3" s="15" t="s">
        <v>277</v>
      </c>
      <c r="F3" s="15" t="s">
        <v>278</v>
      </c>
      <c r="G3" s="15" t="s">
        <v>279</v>
      </c>
      <c r="H3" s="15" t="s">
        <v>280</v>
      </c>
      <c r="I3" s="132"/>
      <c r="J3" s="132"/>
      <c r="K3" s="132"/>
      <c r="L3" s="132"/>
    </row>
    <row r="4" spans="1:12">
      <c r="A4" s="101"/>
      <c r="B4" s="101">
        <v>1</v>
      </c>
      <c r="C4" s="60" t="s">
        <v>282</v>
      </c>
      <c r="D4" s="166">
        <v>5402</v>
      </c>
      <c r="E4" s="166">
        <v>3384</v>
      </c>
      <c r="F4" s="166">
        <v>2018</v>
      </c>
      <c r="G4" s="166">
        <v>874</v>
      </c>
      <c r="H4" s="166">
        <v>1144</v>
      </c>
      <c r="I4" s="63"/>
      <c r="J4" s="63"/>
      <c r="K4" s="63"/>
      <c r="L4" s="63"/>
    </row>
    <row r="5" spans="1:12">
      <c r="A5" s="101"/>
      <c r="B5" s="101">
        <v>2</v>
      </c>
      <c r="C5" s="60" t="s">
        <v>283</v>
      </c>
      <c r="D5" s="166"/>
      <c r="E5" s="166"/>
      <c r="F5" s="166"/>
      <c r="G5" s="166"/>
      <c r="H5" s="166"/>
      <c r="I5" s="62"/>
      <c r="J5" s="62"/>
      <c r="K5" s="62"/>
      <c r="L5" s="158"/>
    </row>
    <row r="6" spans="1:12">
      <c r="B6" s="101">
        <v>3</v>
      </c>
      <c r="C6" s="62" t="s">
        <v>284</v>
      </c>
      <c r="D6" s="176"/>
      <c r="E6" s="176"/>
      <c r="F6" s="176"/>
      <c r="G6" s="176"/>
      <c r="H6" s="176"/>
      <c r="I6" s="46"/>
      <c r="J6" s="46"/>
      <c r="K6" s="46"/>
      <c r="L6" s="46"/>
    </row>
    <row r="7" spans="1:12" ht="13.5" thickBot="1">
      <c r="B7" s="160">
        <v>4</v>
      </c>
      <c r="C7" s="64" t="s">
        <v>281</v>
      </c>
      <c r="D7" s="177">
        <f>SUM(D4:D6)</f>
        <v>5402</v>
      </c>
      <c r="E7" s="177">
        <f t="shared" ref="E7:H7" si="0">SUM(E4:E6)</f>
        <v>3384</v>
      </c>
      <c r="F7" s="177">
        <f t="shared" si="0"/>
        <v>2018</v>
      </c>
      <c r="G7" s="177">
        <f t="shared" si="0"/>
        <v>874</v>
      </c>
      <c r="H7" s="177">
        <f t="shared" si="0"/>
        <v>1144</v>
      </c>
      <c r="I7" s="46"/>
      <c r="J7" s="46"/>
      <c r="K7" s="46"/>
      <c r="L7" s="46"/>
    </row>
  </sheetData>
  <mergeCells count="1">
    <mergeCell ref="B2:L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54" sqref="A54"/>
    </sheetView>
  </sheetViews>
  <sheetFormatPr defaultRowHeight="12.75"/>
  <cols>
    <col min="1" max="1" width="3.7109375" style="29" customWidth="1"/>
    <col min="2" max="2" width="32.5703125" style="29" customWidth="1"/>
    <col min="3" max="3" width="14" style="29" customWidth="1"/>
    <col min="4" max="4" width="15" style="29" customWidth="1"/>
    <col min="5" max="5" width="1.85546875" style="29" customWidth="1"/>
    <col min="6" max="6" width="13.140625" style="29" customWidth="1"/>
    <col min="7" max="7" width="13.42578125" style="29" customWidth="1"/>
    <col min="8" max="8" width="2.140625" style="29" customWidth="1"/>
    <col min="9" max="9" width="14" style="29" customWidth="1"/>
    <col min="10" max="10" width="14.140625" style="29" customWidth="1"/>
    <col min="11" max="16384" width="9.140625" style="29"/>
  </cols>
  <sheetData>
    <row r="1" spans="1:14" ht="21" customHeight="1"/>
    <row r="2" spans="1:14" ht="48" customHeight="1">
      <c r="A2" s="44"/>
      <c r="B2" s="200" t="s">
        <v>286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8" customHeight="1">
      <c r="A3" s="131"/>
      <c r="B3" s="178"/>
      <c r="C3" s="202" t="s">
        <v>292</v>
      </c>
      <c r="D3" s="202"/>
      <c r="E3" s="202"/>
      <c r="F3" s="202"/>
      <c r="G3" s="202"/>
      <c r="H3" s="192"/>
      <c r="I3" s="202" t="s">
        <v>293</v>
      </c>
      <c r="J3" s="202"/>
      <c r="K3" s="132"/>
      <c r="L3" s="132"/>
      <c r="M3" s="132"/>
      <c r="N3" s="132"/>
    </row>
    <row r="4" spans="1:14" ht="38.25" customHeight="1">
      <c r="A4" s="131"/>
      <c r="B4" s="23"/>
      <c r="C4" s="227" t="s">
        <v>289</v>
      </c>
      <c r="D4" s="227"/>
      <c r="E4" s="192"/>
      <c r="F4" s="227" t="s">
        <v>291</v>
      </c>
      <c r="G4" s="227"/>
      <c r="H4" s="192"/>
      <c r="I4" s="203" t="s">
        <v>289</v>
      </c>
      <c r="J4" s="203" t="s">
        <v>290</v>
      </c>
      <c r="K4" s="132"/>
      <c r="L4" s="132"/>
      <c r="M4" s="132"/>
      <c r="N4" s="132"/>
    </row>
    <row r="5" spans="1:14" ht="23.25" customHeight="1">
      <c r="A5" s="131"/>
      <c r="B5" s="23" t="s">
        <v>329</v>
      </c>
      <c r="C5" s="192" t="s">
        <v>287</v>
      </c>
      <c r="D5" s="192" t="s">
        <v>288</v>
      </c>
      <c r="E5" s="192"/>
      <c r="F5" s="192" t="s">
        <v>287</v>
      </c>
      <c r="G5" s="192" t="s">
        <v>288</v>
      </c>
      <c r="H5" s="192"/>
      <c r="I5" s="203"/>
      <c r="J5" s="203"/>
      <c r="K5" s="132"/>
      <c r="L5" s="132"/>
      <c r="M5" s="132"/>
      <c r="N5" s="132"/>
    </row>
    <row r="6" spans="1:14">
      <c r="A6" s="101"/>
      <c r="B6" s="179" t="s">
        <v>308</v>
      </c>
      <c r="C6" s="60"/>
      <c r="D6" s="166">
        <v>874</v>
      </c>
      <c r="E6" s="166"/>
      <c r="F6" s="166"/>
      <c r="G6" s="166">
        <v>2299</v>
      </c>
      <c r="H6" s="166"/>
      <c r="I6" s="166"/>
      <c r="J6" s="166"/>
      <c r="K6" s="62"/>
      <c r="L6" s="62"/>
      <c r="M6" s="62"/>
      <c r="N6" s="158"/>
    </row>
    <row r="7" spans="1:14" ht="13.5" thickBot="1">
      <c r="A7" s="100"/>
      <c r="B7" s="134" t="s">
        <v>27</v>
      </c>
      <c r="C7" s="65"/>
      <c r="D7" s="65">
        <f>SUM(D6:D6)</f>
        <v>874</v>
      </c>
      <c r="E7" s="65"/>
      <c r="F7" s="65"/>
      <c r="G7" s="65">
        <f>SUM(G6:G6)</f>
        <v>2299</v>
      </c>
      <c r="H7" s="65"/>
      <c r="I7" s="65"/>
      <c r="J7" s="65"/>
    </row>
    <row r="8" spans="1:14">
      <c r="A8" s="101"/>
      <c r="B8" s="39"/>
      <c r="C8" s="63"/>
      <c r="D8" s="63"/>
      <c r="E8" s="63"/>
    </row>
  </sheetData>
  <mergeCells count="7">
    <mergeCell ref="B2:N2"/>
    <mergeCell ref="J4:J5"/>
    <mergeCell ref="I4:I5"/>
    <mergeCell ref="F4:G4"/>
    <mergeCell ref="C4:D4"/>
    <mergeCell ref="C3:G3"/>
    <mergeCell ref="I3:J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53" sqref="A53"/>
    </sheetView>
  </sheetViews>
  <sheetFormatPr defaultRowHeight="12.75"/>
  <cols>
    <col min="1" max="1" width="3.7109375" style="29" customWidth="1"/>
    <col min="2" max="2" width="9.140625" style="29"/>
    <col min="3" max="3" width="38.42578125" style="29" customWidth="1"/>
    <col min="4" max="4" width="9.85546875" style="29" customWidth="1"/>
    <col min="5" max="5" width="12.5703125" style="29" customWidth="1"/>
    <col min="6" max="16384" width="9.140625" style="29"/>
  </cols>
  <sheetData>
    <row r="1" spans="1:9" ht="21" customHeight="1"/>
    <row r="2" spans="1:9" ht="48" customHeight="1">
      <c r="A2" s="44"/>
      <c r="B2" s="200" t="s">
        <v>294</v>
      </c>
      <c r="C2" s="200"/>
      <c r="D2" s="200"/>
      <c r="E2" s="200"/>
      <c r="F2" s="200"/>
      <c r="G2" s="200"/>
      <c r="H2" s="200"/>
      <c r="I2" s="200"/>
    </row>
    <row r="3" spans="1:9" ht="38.25" customHeight="1">
      <c r="A3" s="131"/>
      <c r="B3" s="135" t="s">
        <v>329</v>
      </c>
      <c r="C3" s="14"/>
      <c r="D3" s="192" t="s">
        <v>38</v>
      </c>
      <c r="E3" s="192" t="s">
        <v>243</v>
      </c>
      <c r="F3" s="132"/>
      <c r="G3" s="132"/>
      <c r="H3" s="132"/>
      <c r="I3" s="132"/>
    </row>
    <row r="4" spans="1:9">
      <c r="A4" s="131"/>
      <c r="B4" s="101"/>
      <c r="C4" s="60" t="s">
        <v>295</v>
      </c>
      <c r="D4" s="167"/>
      <c r="E4" s="167"/>
      <c r="F4" s="132"/>
      <c r="G4" s="132"/>
      <c r="H4" s="132"/>
      <c r="I4" s="132"/>
    </row>
    <row r="5" spans="1:9">
      <c r="A5" s="131"/>
      <c r="B5" s="101">
        <v>1</v>
      </c>
      <c r="C5" s="180" t="s">
        <v>296</v>
      </c>
      <c r="D5" s="228">
        <v>5782</v>
      </c>
      <c r="E5" s="228">
        <v>463</v>
      </c>
      <c r="F5" s="132"/>
      <c r="G5" s="132"/>
      <c r="H5" s="132"/>
      <c r="I5" s="132"/>
    </row>
    <row r="6" spans="1:9">
      <c r="A6" s="131"/>
      <c r="B6" s="101">
        <v>2</v>
      </c>
      <c r="C6" s="180" t="s">
        <v>297</v>
      </c>
      <c r="D6" s="228">
        <v>542</v>
      </c>
      <c r="E6" s="228">
        <v>43</v>
      </c>
      <c r="F6" s="132"/>
      <c r="G6" s="132"/>
      <c r="H6" s="132"/>
      <c r="I6" s="132"/>
    </row>
    <row r="7" spans="1:9">
      <c r="A7" s="131"/>
      <c r="B7" s="101">
        <v>3</v>
      </c>
      <c r="C7" s="180" t="s">
        <v>298</v>
      </c>
      <c r="D7" s="166"/>
      <c r="E7" s="166"/>
      <c r="F7" s="132"/>
      <c r="G7" s="132"/>
      <c r="H7" s="132"/>
      <c r="I7" s="132"/>
    </row>
    <row r="8" spans="1:9">
      <c r="A8" s="131"/>
      <c r="B8" s="101">
        <v>4</v>
      </c>
      <c r="C8" s="180" t="s">
        <v>299</v>
      </c>
      <c r="D8" s="166"/>
      <c r="E8" s="166"/>
      <c r="F8" s="132"/>
      <c r="G8" s="132"/>
      <c r="H8" s="132"/>
      <c r="I8" s="132"/>
    </row>
    <row r="9" spans="1:9">
      <c r="A9" s="131"/>
      <c r="B9" s="101"/>
      <c r="C9" s="60" t="s">
        <v>300</v>
      </c>
      <c r="D9" s="167"/>
      <c r="E9" s="167"/>
      <c r="F9" s="132"/>
      <c r="G9" s="132"/>
      <c r="H9" s="132"/>
      <c r="I9" s="132"/>
    </row>
    <row r="10" spans="1:9">
      <c r="A10" s="131"/>
      <c r="B10" s="101">
        <v>5</v>
      </c>
      <c r="C10" s="180" t="s">
        <v>301</v>
      </c>
      <c r="D10" s="166"/>
      <c r="E10" s="166"/>
      <c r="F10" s="132"/>
      <c r="G10" s="132"/>
      <c r="H10" s="132"/>
      <c r="I10" s="132"/>
    </row>
    <row r="11" spans="1:9">
      <c r="A11" s="101"/>
      <c r="B11" s="101">
        <v>6</v>
      </c>
      <c r="C11" s="180" t="s">
        <v>302</v>
      </c>
      <c r="D11" s="166"/>
      <c r="E11" s="166"/>
      <c r="F11" s="63"/>
      <c r="G11" s="63"/>
      <c r="H11" s="63"/>
      <c r="I11" s="63"/>
    </row>
    <row r="12" spans="1:9">
      <c r="A12" s="101"/>
      <c r="B12" s="101">
        <v>7</v>
      </c>
      <c r="C12" s="180" t="s">
        <v>303</v>
      </c>
      <c r="D12" s="166"/>
      <c r="E12" s="166"/>
      <c r="F12" s="62"/>
      <c r="G12" s="62"/>
      <c r="H12" s="62"/>
      <c r="I12" s="158"/>
    </row>
    <row r="13" spans="1:9">
      <c r="A13" s="100"/>
      <c r="B13" s="101">
        <v>8</v>
      </c>
      <c r="C13" s="60" t="s">
        <v>304</v>
      </c>
      <c r="D13" s="176" t="s">
        <v>24</v>
      </c>
      <c r="E13" s="176"/>
      <c r="F13" s="46"/>
      <c r="G13" s="46"/>
      <c r="H13" s="46"/>
      <c r="I13" s="46"/>
    </row>
    <row r="14" spans="1:9" ht="13.5" thickBot="1">
      <c r="A14" s="101"/>
      <c r="B14" s="160">
        <v>9</v>
      </c>
      <c r="C14" s="160" t="s">
        <v>281</v>
      </c>
      <c r="D14" s="229">
        <f>SUM(D5:D13)</f>
        <v>6324</v>
      </c>
      <c r="E14" s="229">
        <f>SUM(E5:E13)</f>
        <v>506</v>
      </c>
      <c r="F14" s="46"/>
      <c r="G14" s="46"/>
      <c r="H14" s="46"/>
      <c r="I14" s="46"/>
    </row>
    <row r="15" spans="1:9">
      <c r="B15" s="62"/>
      <c r="C15" s="62"/>
      <c r="D15" s="62"/>
      <c r="E15" s="62"/>
    </row>
    <row r="19" spans="5:5">
      <c r="E19" s="29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A51" sqref="A51"/>
    </sheetView>
  </sheetViews>
  <sheetFormatPr defaultRowHeight="12.75"/>
  <cols>
    <col min="1" max="1" width="3.7109375" style="2" customWidth="1"/>
    <col min="2" max="2" width="5.28515625" style="3" customWidth="1"/>
    <col min="3" max="3" width="39.42578125" style="2" customWidth="1"/>
    <col min="4" max="8" width="14.7109375" style="2" customWidth="1"/>
    <col min="9" max="9" width="19" style="2" customWidth="1"/>
    <col min="10" max="10" width="14.7109375" style="2" customWidth="1"/>
    <col min="11" max="16384" width="9.140625" style="2"/>
  </cols>
  <sheetData>
    <row r="1" spans="2:10" ht="21" customHeight="1"/>
    <row r="2" spans="2:10" ht="48" customHeight="1">
      <c r="B2" s="200" t="s">
        <v>100</v>
      </c>
      <c r="C2" s="200"/>
      <c r="D2" s="200"/>
      <c r="E2" s="200"/>
      <c r="F2" s="200"/>
      <c r="G2" s="200"/>
      <c r="H2" s="200"/>
      <c r="I2" s="200"/>
      <c r="J2" s="200"/>
    </row>
    <row r="3" spans="2:10">
      <c r="B3" s="41"/>
      <c r="C3" s="41"/>
      <c r="D3" s="204" t="s">
        <v>101</v>
      </c>
      <c r="E3" s="204"/>
      <c r="F3" s="203" t="s">
        <v>102</v>
      </c>
      <c r="G3" s="203" t="s">
        <v>103</v>
      </c>
      <c r="H3" s="203" t="s">
        <v>104</v>
      </c>
      <c r="I3" s="203" t="s">
        <v>105</v>
      </c>
      <c r="J3" s="203" t="s">
        <v>106</v>
      </c>
    </row>
    <row r="4" spans="2:10" ht="36.75" customHeight="1">
      <c r="B4" s="23" t="s">
        <v>329</v>
      </c>
      <c r="C4" s="41"/>
      <c r="D4" s="41" t="s">
        <v>107</v>
      </c>
      <c r="E4" s="41" t="s">
        <v>108</v>
      </c>
      <c r="F4" s="203"/>
      <c r="G4" s="203"/>
      <c r="H4" s="203"/>
      <c r="I4" s="203"/>
      <c r="J4" s="203"/>
    </row>
    <row r="5" spans="2:10">
      <c r="B5" s="26">
        <v>1</v>
      </c>
      <c r="C5" s="54" t="s">
        <v>58</v>
      </c>
      <c r="D5" s="57"/>
      <c r="E5" s="117"/>
      <c r="F5" s="57"/>
      <c r="G5" s="57"/>
      <c r="H5" s="57"/>
      <c r="I5" s="57"/>
      <c r="J5" s="57"/>
    </row>
    <row r="6" spans="2:10">
      <c r="B6" s="26">
        <v>2</v>
      </c>
      <c r="C6" s="54" t="s">
        <v>59</v>
      </c>
      <c r="D6" s="57"/>
      <c r="E6" s="117"/>
      <c r="F6" s="57"/>
      <c r="G6" s="57"/>
      <c r="H6" s="57"/>
      <c r="I6" s="57"/>
      <c r="J6" s="57"/>
    </row>
    <row r="7" spans="2:10">
      <c r="B7" s="26">
        <v>3</v>
      </c>
      <c r="C7" s="54" t="s">
        <v>60</v>
      </c>
      <c r="D7" s="57">
        <v>1825</v>
      </c>
      <c r="E7" s="57">
        <v>95061</v>
      </c>
      <c r="F7" s="57">
        <v>2173</v>
      </c>
      <c r="G7" s="57"/>
      <c r="H7" s="57">
        <v>151</v>
      </c>
      <c r="I7" s="57">
        <v>97</v>
      </c>
      <c r="J7" s="57">
        <f>+D7+E7-F7-G7</f>
        <v>94713</v>
      </c>
    </row>
    <row r="8" spans="2:10">
      <c r="B8" s="38">
        <v>4</v>
      </c>
      <c r="C8" s="56" t="s">
        <v>171</v>
      </c>
      <c r="D8" s="118"/>
      <c r="E8" s="119"/>
      <c r="F8" s="118"/>
      <c r="G8" s="118"/>
      <c r="H8" s="118"/>
      <c r="I8" s="118"/>
      <c r="J8" s="118"/>
    </row>
    <row r="9" spans="2:10">
      <c r="B9" s="38">
        <v>5</v>
      </c>
      <c r="C9" s="27" t="s">
        <v>61</v>
      </c>
      <c r="D9" s="118">
        <v>338</v>
      </c>
      <c r="E9" s="119">
        <v>44339</v>
      </c>
      <c r="F9" s="118">
        <v>1061</v>
      </c>
      <c r="G9" s="118"/>
      <c r="H9" s="118">
        <v>67</v>
      </c>
      <c r="I9" s="118">
        <v>40</v>
      </c>
      <c r="J9" s="57">
        <f>+D9+E9-F9-G9</f>
        <v>43616</v>
      </c>
    </row>
    <row r="10" spans="2:10">
      <c r="B10" s="26">
        <v>6</v>
      </c>
      <c r="C10" s="54" t="s">
        <v>62</v>
      </c>
      <c r="D10" s="57">
        <v>181</v>
      </c>
      <c r="E10" s="57">
        <f>+E11+E15</f>
        <v>29346</v>
      </c>
      <c r="F10" s="57">
        <f>+F11+F15</f>
        <v>478</v>
      </c>
      <c r="G10" s="57"/>
      <c r="H10" s="57">
        <v>121</v>
      </c>
      <c r="I10" s="57">
        <v>-91</v>
      </c>
      <c r="J10" s="57">
        <f>+D10+E10-F10-G10</f>
        <v>29049</v>
      </c>
    </row>
    <row r="11" spans="2:10">
      <c r="B11" s="38">
        <v>7</v>
      </c>
      <c r="C11" s="120" t="s">
        <v>172</v>
      </c>
      <c r="D11" s="118">
        <v>96</v>
      </c>
      <c r="E11" s="118">
        <f>+E12+E13</f>
        <v>14947</v>
      </c>
      <c r="F11" s="118">
        <f>+F12+F13</f>
        <v>244</v>
      </c>
      <c r="G11" s="118"/>
      <c r="H11" s="118"/>
      <c r="I11" s="118">
        <v>-20</v>
      </c>
      <c r="J11" s="57">
        <f>+D11+E11-F11-G11</f>
        <v>14799</v>
      </c>
    </row>
    <row r="12" spans="2:10">
      <c r="B12" s="38">
        <v>8</v>
      </c>
      <c r="C12" s="27" t="s">
        <v>63</v>
      </c>
      <c r="D12" s="118"/>
      <c r="E12" s="119">
        <v>638</v>
      </c>
      <c r="F12" s="118">
        <v>34</v>
      </c>
      <c r="G12" s="118"/>
      <c r="H12" s="118"/>
      <c r="I12" s="118">
        <v>-1</v>
      </c>
      <c r="J12" s="57">
        <f>+D12+E12-F12-G12</f>
        <v>604</v>
      </c>
    </row>
    <row r="13" spans="2:10">
      <c r="B13" s="38">
        <v>9</v>
      </c>
      <c r="C13" s="27" t="s">
        <v>64</v>
      </c>
      <c r="D13" s="118">
        <v>96</v>
      </c>
      <c r="E13" s="119">
        <v>14309</v>
      </c>
      <c r="F13" s="118">
        <v>210</v>
      </c>
      <c r="G13" s="118"/>
      <c r="H13" s="118"/>
      <c r="I13" s="118">
        <v>-19</v>
      </c>
      <c r="J13" s="57">
        <f>+D13+E13-F13-G13</f>
        <v>14195</v>
      </c>
    </row>
    <row r="14" spans="2:10">
      <c r="B14" s="38">
        <v>10</v>
      </c>
      <c r="C14" s="120" t="s">
        <v>173</v>
      </c>
      <c r="D14" s="118"/>
      <c r="E14" s="119"/>
      <c r="F14" s="118"/>
      <c r="G14" s="118"/>
      <c r="H14" s="118"/>
      <c r="I14" s="118"/>
      <c r="J14" s="118"/>
    </row>
    <row r="15" spans="2:10">
      <c r="B15" s="26">
        <v>11</v>
      </c>
      <c r="C15" s="27" t="s">
        <v>65</v>
      </c>
      <c r="D15" s="118">
        <v>85</v>
      </c>
      <c r="E15" s="118">
        <f>+E16+E17</f>
        <v>14399</v>
      </c>
      <c r="F15" s="118">
        <f>+F16+F17</f>
        <v>234</v>
      </c>
      <c r="G15" s="118"/>
      <c r="H15" s="118">
        <v>121</v>
      </c>
      <c r="I15" s="118">
        <v>-71</v>
      </c>
      <c r="J15" s="57">
        <f>+D15+E15-F15-G15</f>
        <v>14250</v>
      </c>
    </row>
    <row r="16" spans="2:10">
      <c r="B16" s="38">
        <v>12</v>
      </c>
      <c r="C16" s="27" t="s">
        <v>63</v>
      </c>
      <c r="D16" s="118"/>
      <c r="E16" s="119">
        <v>665</v>
      </c>
      <c r="F16" s="118">
        <v>47</v>
      </c>
      <c r="G16" s="118"/>
      <c r="H16" s="118">
        <v>60</v>
      </c>
      <c r="I16" s="118">
        <v>-13</v>
      </c>
      <c r="J16" s="57">
        <f>+D16+E16-F16-G16</f>
        <v>618</v>
      </c>
    </row>
    <row r="17" spans="2:10">
      <c r="B17" s="38">
        <v>13</v>
      </c>
      <c r="C17" s="27" t="s">
        <v>64</v>
      </c>
      <c r="D17" s="118">
        <v>85</v>
      </c>
      <c r="E17" s="119">
        <v>13734</v>
      </c>
      <c r="F17" s="118">
        <v>187</v>
      </c>
      <c r="G17" s="118"/>
      <c r="H17" s="118">
        <v>61</v>
      </c>
      <c r="I17" s="118">
        <v>-58</v>
      </c>
      <c r="J17" s="57">
        <f>+D17+E17-F17-G17</f>
        <v>13632</v>
      </c>
    </row>
    <row r="18" spans="2:10">
      <c r="B18" s="26">
        <v>14</v>
      </c>
      <c r="C18" s="54" t="s">
        <v>66</v>
      </c>
      <c r="D18" s="57"/>
      <c r="E18" s="117"/>
      <c r="F18" s="57"/>
      <c r="G18" s="57"/>
      <c r="H18" s="57"/>
      <c r="I18" s="57"/>
      <c r="J18" s="57"/>
    </row>
    <row r="19" spans="2:10">
      <c r="B19" s="28">
        <v>15</v>
      </c>
      <c r="C19" s="121" t="s">
        <v>174</v>
      </c>
      <c r="D19" s="58">
        <v>2006</v>
      </c>
      <c r="E19" s="58">
        <f>+E7+E10</f>
        <v>124407</v>
      </c>
      <c r="F19" s="58">
        <f>+F7+F10</f>
        <v>2651</v>
      </c>
      <c r="G19" s="58">
        <f t="shared" ref="G19:I19" si="0">+G7+G10</f>
        <v>0</v>
      </c>
      <c r="H19" s="58">
        <f t="shared" si="0"/>
        <v>272</v>
      </c>
      <c r="I19" s="58">
        <f t="shared" si="0"/>
        <v>6</v>
      </c>
      <c r="J19" s="58">
        <f>+D19+E19-F19-G19</f>
        <v>123762</v>
      </c>
    </row>
    <row r="20" spans="2:10">
      <c r="B20" s="26">
        <v>16</v>
      </c>
      <c r="C20" s="54" t="s">
        <v>58</v>
      </c>
      <c r="D20" s="57"/>
      <c r="E20" s="57">
        <v>11255</v>
      </c>
      <c r="F20" s="57"/>
      <c r="G20" s="57"/>
      <c r="H20" s="57"/>
      <c r="I20" s="57"/>
      <c r="J20" s="57">
        <f>+D20+E20-F20-G20</f>
        <v>11255</v>
      </c>
    </row>
    <row r="21" spans="2:10">
      <c r="B21" s="26">
        <v>17</v>
      </c>
      <c r="C21" s="54" t="s">
        <v>67</v>
      </c>
      <c r="D21" s="57"/>
      <c r="E21" s="117">
        <v>338</v>
      </c>
      <c r="F21" s="57">
        <v>1</v>
      </c>
      <c r="G21" s="57"/>
      <c r="H21" s="57"/>
      <c r="I21" s="57"/>
      <c r="J21" s="57">
        <f>+D21+E21-F21-G21</f>
        <v>337</v>
      </c>
    </row>
    <row r="22" spans="2:10">
      <c r="B22" s="26">
        <v>18</v>
      </c>
      <c r="C22" s="54" t="s">
        <v>68</v>
      </c>
      <c r="D22" s="57"/>
      <c r="E22" s="117"/>
      <c r="F22" s="57"/>
      <c r="G22" s="57"/>
      <c r="H22" s="57"/>
      <c r="I22" s="57"/>
      <c r="J22" s="57"/>
    </row>
    <row r="23" spans="2:10">
      <c r="B23" s="26">
        <v>19</v>
      </c>
      <c r="C23" s="54" t="s">
        <v>69</v>
      </c>
      <c r="D23" s="57"/>
      <c r="E23" s="117"/>
      <c r="F23" s="57"/>
      <c r="G23" s="57"/>
      <c r="H23" s="57"/>
      <c r="I23" s="57"/>
      <c r="J23" s="57"/>
    </row>
    <row r="24" spans="2:10">
      <c r="B24" s="26">
        <v>20</v>
      </c>
      <c r="C24" s="54" t="s">
        <v>70</v>
      </c>
      <c r="D24" s="57"/>
      <c r="E24" s="117"/>
      <c r="F24" s="57"/>
      <c r="G24" s="57"/>
      <c r="H24" s="57"/>
      <c r="I24" s="57"/>
      <c r="J24" s="57"/>
    </row>
    <row r="25" spans="2:10">
      <c r="B25" s="26">
        <v>21</v>
      </c>
      <c r="C25" s="54" t="s">
        <v>59</v>
      </c>
      <c r="D25" s="57"/>
      <c r="E25" s="117">
        <v>13601</v>
      </c>
      <c r="F25" s="57">
        <v>1</v>
      </c>
      <c r="G25" s="57"/>
      <c r="H25" s="57"/>
      <c r="I25" s="57"/>
      <c r="J25" s="57">
        <f>+D25+E25-F25-G25</f>
        <v>13600</v>
      </c>
    </row>
    <row r="26" spans="2:10">
      <c r="B26" s="26">
        <v>22</v>
      </c>
      <c r="C26" s="54" t="s">
        <v>60</v>
      </c>
      <c r="D26" s="57"/>
      <c r="E26" s="117">
        <v>472</v>
      </c>
      <c r="F26" s="57"/>
      <c r="G26" s="57"/>
      <c r="H26" s="57"/>
      <c r="I26" s="57"/>
      <c r="J26" s="57">
        <f>+D26+E26-F26-G26</f>
        <v>472</v>
      </c>
    </row>
    <row r="27" spans="2:10">
      <c r="B27" s="38">
        <v>23</v>
      </c>
      <c r="C27" s="27" t="s">
        <v>61</v>
      </c>
      <c r="D27" s="118"/>
      <c r="E27" s="119">
        <v>456</v>
      </c>
      <c r="F27" s="118">
        <v>1</v>
      </c>
      <c r="G27" s="118"/>
      <c r="H27" s="118"/>
      <c r="I27" s="118"/>
      <c r="J27" s="118">
        <f>+D27+E27-F27-G27</f>
        <v>455</v>
      </c>
    </row>
    <row r="28" spans="2:10">
      <c r="B28" s="26">
        <v>24</v>
      </c>
      <c r="C28" s="54" t="s">
        <v>62</v>
      </c>
      <c r="D28" s="63"/>
      <c r="E28" s="117">
        <v>1167</v>
      </c>
      <c r="F28" s="57">
        <v>12</v>
      </c>
      <c r="G28" s="57"/>
      <c r="H28" s="57">
        <v>7</v>
      </c>
      <c r="I28" s="57">
        <v>-39</v>
      </c>
      <c r="J28" s="57">
        <f>+D28+E28-F28-G28</f>
        <v>1155</v>
      </c>
    </row>
    <row r="29" spans="2:10">
      <c r="B29" s="38">
        <v>25</v>
      </c>
      <c r="C29" s="27" t="s">
        <v>61</v>
      </c>
      <c r="D29" s="118"/>
      <c r="E29" s="119">
        <v>1076</v>
      </c>
      <c r="F29" s="118">
        <v>11</v>
      </c>
      <c r="G29" s="118"/>
      <c r="H29" s="118"/>
      <c r="I29" s="118"/>
      <c r="J29" s="118">
        <f>+D29+E29-F29-G29</f>
        <v>1065</v>
      </c>
    </row>
    <row r="30" spans="2:10">
      <c r="B30" s="26">
        <v>26</v>
      </c>
      <c r="C30" s="54" t="s">
        <v>71</v>
      </c>
      <c r="D30" s="57"/>
      <c r="E30" s="117"/>
      <c r="F30" s="57"/>
      <c r="G30" s="57"/>
      <c r="H30" s="57"/>
      <c r="I30" s="57"/>
      <c r="J30" s="57"/>
    </row>
    <row r="31" spans="2:10">
      <c r="B31" s="38">
        <v>27</v>
      </c>
      <c r="C31" s="27" t="s">
        <v>61</v>
      </c>
      <c r="D31" s="57"/>
      <c r="E31" s="117"/>
      <c r="F31" s="57"/>
      <c r="G31" s="57"/>
      <c r="H31" s="57"/>
      <c r="I31" s="57"/>
      <c r="J31" s="57"/>
    </row>
    <row r="32" spans="2:10">
      <c r="B32" s="26">
        <v>28</v>
      </c>
      <c r="C32" s="54" t="s">
        <v>72</v>
      </c>
      <c r="D32" s="57">
        <v>1</v>
      </c>
      <c r="E32" s="117"/>
      <c r="F32" s="57"/>
      <c r="G32" s="57"/>
      <c r="H32" s="57"/>
      <c r="I32" s="57"/>
      <c r="J32" s="57">
        <f>+D32+E32-F32-G32</f>
        <v>1</v>
      </c>
    </row>
    <row r="33" spans="2:10">
      <c r="B33" s="122">
        <v>29</v>
      </c>
      <c r="C33" s="54" t="s">
        <v>73</v>
      </c>
      <c r="D33" s="57"/>
      <c r="E33" s="117"/>
      <c r="F33" s="57"/>
      <c r="G33" s="57"/>
      <c r="H33" s="57"/>
      <c r="I33" s="57"/>
      <c r="J33" s="57"/>
    </row>
    <row r="34" spans="2:10">
      <c r="B34" s="26">
        <v>30</v>
      </c>
      <c r="C34" s="54" t="s">
        <v>74</v>
      </c>
      <c r="D34" s="57"/>
      <c r="E34" s="117"/>
      <c r="F34" s="57"/>
      <c r="G34" s="57"/>
      <c r="H34" s="57"/>
      <c r="I34" s="57"/>
      <c r="J34" s="57"/>
    </row>
    <row r="35" spans="2:10" ht="24">
      <c r="B35" s="122">
        <v>31</v>
      </c>
      <c r="C35" s="54" t="s">
        <v>84</v>
      </c>
      <c r="D35" s="57"/>
      <c r="E35" s="117"/>
      <c r="F35" s="57"/>
      <c r="G35" s="57"/>
      <c r="H35" s="57"/>
      <c r="I35" s="57"/>
      <c r="J35" s="57"/>
    </row>
    <row r="36" spans="2:10">
      <c r="B36" s="26">
        <v>32</v>
      </c>
      <c r="C36" s="54" t="s">
        <v>75</v>
      </c>
      <c r="D36" s="57"/>
      <c r="E36" s="117"/>
      <c r="F36" s="57"/>
      <c r="G36" s="57"/>
      <c r="H36" s="57"/>
      <c r="I36" s="57"/>
      <c r="J36" s="57"/>
    </row>
    <row r="37" spans="2:10">
      <c r="B37" s="26">
        <v>33</v>
      </c>
      <c r="C37" s="54" t="s">
        <v>76</v>
      </c>
      <c r="D37" s="57"/>
      <c r="E37" s="117">
        <v>1484</v>
      </c>
      <c r="F37" s="57"/>
      <c r="G37" s="57"/>
      <c r="H37" s="57"/>
      <c r="I37" s="57"/>
      <c r="J37" s="57">
        <f>+D37+E37-F37-G37</f>
        <v>1484</v>
      </c>
    </row>
    <row r="38" spans="2:10">
      <c r="B38" s="26">
        <v>34</v>
      </c>
      <c r="C38" s="54" t="s">
        <v>77</v>
      </c>
      <c r="D38" s="57"/>
      <c r="E38" s="117">
        <v>2312</v>
      </c>
      <c r="F38" s="57"/>
      <c r="G38" s="57"/>
      <c r="H38" s="57"/>
      <c r="I38" s="57"/>
      <c r="J38" s="57">
        <f>+D38+E38-F38-G38</f>
        <v>2312</v>
      </c>
    </row>
    <row r="39" spans="2:10">
      <c r="B39" s="28">
        <v>35</v>
      </c>
      <c r="C39" s="121" t="s">
        <v>145</v>
      </c>
      <c r="D39" s="58">
        <f>+D20+D21+D22+D23+D24+D25+D26+D28+D30+D32+D33+D34+D35+D36+D37+D38</f>
        <v>1</v>
      </c>
      <c r="E39" s="58">
        <f>+E20+E21+E22+E23+E24+E25+E26+E28+E30+E32+E33+E34+E35+E36+E37+E38</f>
        <v>30629</v>
      </c>
      <c r="F39" s="58">
        <f t="shared" ref="F39:I39" si="1">+F20+F21+F22+F23+F24+F25+F26+F28+F30+F32+F33+F34+F35+F36+F37+F38</f>
        <v>14</v>
      </c>
      <c r="G39" s="58">
        <f t="shared" si="1"/>
        <v>0</v>
      </c>
      <c r="H39" s="58">
        <f t="shared" si="1"/>
        <v>7</v>
      </c>
      <c r="I39" s="58">
        <f t="shared" si="1"/>
        <v>-39</v>
      </c>
      <c r="J39" s="58">
        <f>+D39+E39-F39-G39</f>
        <v>30616</v>
      </c>
    </row>
    <row r="40" spans="2:10" ht="13.5" thickBot="1">
      <c r="B40" s="40">
        <v>36</v>
      </c>
      <c r="C40" s="123" t="s">
        <v>146</v>
      </c>
      <c r="D40" s="59">
        <f>+D19+D32</f>
        <v>2007</v>
      </c>
      <c r="E40" s="59">
        <f>+E39+E19</f>
        <v>155036</v>
      </c>
      <c r="F40" s="59">
        <f t="shared" ref="F40:I40" si="2">+F39+F19</f>
        <v>2665</v>
      </c>
      <c r="G40" s="59">
        <f t="shared" si="2"/>
        <v>0</v>
      </c>
      <c r="H40" s="59">
        <f t="shared" si="2"/>
        <v>279</v>
      </c>
      <c r="I40" s="59">
        <f t="shared" si="2"/>
        <v>-33</v>
      </c>
      <c r="J40" s="59">
        <f>+D40+E40-F40-G40</f>
        <v>154378</v>
      </c>
    </row>
    <row r="41" spans="2:10">
      <c r="B41" s="26">
        <v>37</v>
      </c>
      <c r="C41" s="54" t="s">
        <v>147</v>
      </c>
      <c r="D41" s="57">
        <v>1772</v>
      </c>
      <c r="E41" s="117">
        <v>98150</v>
      </c>
      <c r="F41" s="57">
        <v>2476</v>
      </c>
      <c r="G41" s="57"/>
      <c r="H41" s="57">
        <v>279</v>
      </c>
      <c r="I41" s="57">
        <v>-3</v>
      </c>
      <c r="J41" s="57">
        <f>+D41+E41-F41-G41</f>
        <v>97446</v>
      </c>
    </row>
    <row r="42" spans="2:10">
      <c r="B42" s="26">
        <v>38</v>
      </c>
      <c r="C42" s="54" t="s">
        <v>148</v>
      </c>
      <c r="D42" s="57"/>
      <c r="E42" s="117"/>
      <c r="F42" s="57"/>
      <c r="G42" s="57"/>
      <c r="H42" s="57"/>
      <c r="I42" s="57"/>
      <c r="J42" s="57"/>
    </row>
    <row r="43" spans="2:10">
      <c r="B43" s="24">
        <v>39</v>
      </c>
      <c r="C43" s="25" t="s">
        <v>149</v>
      </c>
      <c r="D43" s="124">
        <v>235</v>
      </c>
      <c r="E43" s="125">
        <v>56886</v>
      </c>
      <c r="F43" s="124">
        <v>189</v>
      </c>
      <c r="G43" s="124"/>
      <c r="H43" s="124"/>
      <c r="I43" s="124">
        <v>-30</v>
      </c>
      <c r="J43" s="124">
        <f>+D43+E43-F43-G43</f>
        <v>56932</v>
      </c>
    </row>
    <row r="44" spans="2:10">
      <c r="B44" s="72"/>
      <c r="C44" s="66"/>
      <c r="D44" s="66"/>
      <c r="E44" s="66"/>
      <c r="F44" s="66"/>
      <c r="G44" s="66"/>
      <c r="H44" s="66"/>
      <c r="I44" s="66"/>
      <c r="J44" s="66"/>
    </row>
    <row r="45" spans="2:10">
      <c r="B45" s="72"/>
      <c r="C45" s="66"/>
      <c r="D45" s="66"/>
      <c r="E45" s="66"/>
      <c r="F45" s="66"/>
      <c r="G45" s="66"/>
      <c r="H45" s="66"/>
      <c r="I45" s="66"/>
      <c r="J45" s="66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A45" sqref="A45"/>
    </sheetView>
  </sheetViews>
  <sheetFormatPr defaultRowHeight="12.75"/>
  <cols>
    <col min="1" max="1" width="3.7109375" style="2" customWidth="1"/>
    <col min="2" max="2" width="5.42578125" style="2" customWidth="1"/>
    <col min="3" max="3" width="40.5703125" style="2" bestFit="1" customWidth="1"/>
    <col min="4" max="4" width="15.28515625" style="2" customWidth="1"/>
    <col min="5" max="5" width="16.5703125" style="2" customWidth="1"/>
    <col min="6" max="8" width="14" style="2" customWidth="1"/>
    <col min="9" max="9" width="15.42578125" style="2" customWidth="1"/>
    <col min="10" max="10" width="9.5703125" style="2" bestFit="1" customWidth="1"/>
    <col min="11" max="16384" width="9.140625" style="2"/>
  </cols>
  <sheetData>
    <row r="1" spans="2:10" ht="21" customHeight="1"/>
    <row r="2" spans="2:10" ht="48" customHeight="1">
      <c r="B2" s="200" t="s">
        <v>109</v>
      </c>
      <c r="C2" s="200"/>
      <c r="D2" s="200"/>
      <c r="E2" s="200"/>
      <c r="F2" s="200"/>
      <c r="G2" s="200"/>
      <c r="H2" s="200"/>
      <c r="I2" s="200"/>
      <c r="J2" s="200"/>
    </row>
    <row r="3" spans="2:10" ht="28.5" customHeight="1">
      <c r="B3" s="45"/>
      <c r="C3" s="47"/>
      <c r="D3" s="207" t="s">
        <v>101</v>
      </c>
      <c r="E3" s="207"/>
      <c r="F3" s="205" t="s">
        <v>102</v>
      </c>
      <c r="G3" s="205" t="s">
        <v>103</v>
      </c>
      <c r="H3" s="205" t="s">
        <v>104</v>
      </c>
      <c r="I3" s="206" t="s">
        <v>105</v>
      </c>
      <c r="J3" s="205" t="s">
        <v>106</v>
      </c>
    </row>
    <row r="4" spans="2:10" ht="28.5">
      <c r="B4" s="23" t="s">
        <v>329</v>
      </c>
      <c r="C4" s="47"/>
      <c r="D4" s="69" t="s">
        <v>107</v>
      </c>
      <c r="E4" s="69" t="s">
        <v>108</v>
      </c>
      <c r="F4" s="205"/>
      <c r="G4" s="205"/>
      <c r="H4" s="205"/>
      <c r="I4" s="206"/>
      <c r="J4" s="205"/>
    </row>
    <row r="5" spans="2:10">
      <c r="B5" s="73">
        <v>1</v>
      </c>
      <c r="C5" s="73" t="s">
        <v>85</v>
      </c>
      <c r="D5" s="74">
        <v>415</v>
      </c>
      <c r="E5" s="74">
        <v>6142</v>
      </c>
      <c r="F5" s="74">
        <v>722</v>
      </c>
      <c r="G5" s="74"/>
      <c r="H5" s="74">
        <v>103</v>
      </c>
      <c r="I5" s="74">
        <v>72</v>
      </c>
      <c r="J5" s="74">
        <f>+D5+E5-F5-G5</f>
        <v>5835</v>
      </c>
    </row>
    <row r="6" spans="2:10">
      <c r="B6" s="73">
        <v>2</v>
      </c>
      <c r="C6" s="73" t="s">
        <v>86</v>
      </c>
      <c r="D6" s="74">
        <v>75</v>
      </c>
      <c r="E6" s="74">
        <v>15121</v>
      </c>
      <c r="F6" s="74">
        <v>250</v>
      </c>
      <c r="G6" s="74"/>
      <c r="H6" s="74">
        <v>12</v>
      </c>
      <c r="I6" s="74">
        <v>-10</v>
      </c>
      <c r="J6" s="74">
        <f t="shared" ref="J6:J17" si="0">+D6+E6-F6-G6</f>
        <v>14946</v>
      </c>
    </row>
    <row r="7" spans="2:10">
      <c r="B7" s="73">
        <v>3</v>
      </c>
      <c r="C7" s="73" t="s">
        <v>87</v>
      </c>
      <c r="D7" s="74">
        <v>2</v>
      </c>
      <c r="E7" s="74">
        <v>4488</v>
      </c>
      <c r="F7" s="74">
        <v>4</v>
      </c>
      <c r="G7" s="74"/>
      <c r="H7" s="74"/>
      <c r="I7" s="74">
        <v>-8</v>
      </c>
      <c r="J7" s="74">
        <f t="shared" si="0"/>
        <v>4486</v>
      </c>
    </row>
    <row r="8" spans="2:10">
      <c r="B8" s="73">
        <v>4</v>
      </c>
      <c r="C8" s="73" t="s">
        <v>88</v>
      </c>
      <c r="D8" s="74">
        <v>70</v>
      </c>
      <c r="E8" s="74">
        <v>7766</v>
      </c>
      <c r="F8" s="74">
        <v>116</v>
      </c>
      <c r="G8" s="74"/>
      <c r="H8" s="74">
        <v>20</v>
      </c>
      <c r="I8" s="74">
        <v>10</v>
      </c>
      <c r="J8" s="74">
        <f t="shared" si="0"/>
        <v>7720</v>
      </c>
    </row>
    <row r="9" spans="2:10">
      <c r="B9" s="73">
        <v>5</v>
      </c>
      <c r="C9" s="73" t="s">
        <v>89</v>
      </c>
      <c r="D9" s="74">
        <v>597</v>
      </c>
      <c r="E9" s="74">
        <v>21452</v>
      </c>
      <c r="F9" s="74">
        <v>481</v>
      </c>
      <c r="G9" s="74"/>
      <c r="H9" s="74">
        <v>61</v>
      </c>
      <c r="I9" s="74">
        <v>44</v>
      </c>
      <c r="J9" s="74">
        <f t="shared" si="0"/>
        <v>21568</v>
      </c>
    </row>
    <row r="10" spans="2:10" ht="12" customHeight="1">
      <c r="B10" s="73">
        <v>6</v>
      </c>
      <c r="C10" s="73" t="s">
        <v>90</v>
      </c>
      <c r="D10" s="74">
        <v>22</v>
      </c>
      <c r="E10" s="74">
        <v>6247</v>
      </c>
      <c r="F10" s="74">
        <v>57</v>
      </c>
      <c r="G10" s="74"/>
      <c r="H10" s="74">
        <v>4</v>
      </c>
      <c r="I10" s="74">
        <v>-10</v>
      </c>
      <c r="J10" s="74">
        <f t="shared" si="0"/>
        <v>6212</v>
      </c>
    </row>
    <row r="11" spans="2:10">
      <c r="B11" s="73">
        <v>7</v>
      </c>
      <c r="C11" s="73" t="s">
        <v>91</v>
      </c>
      <c r="D11" s="74">
        <v>1</v>
      </c>
      <c r="E11" s="74">
        <v>870</v>
      </c>
      <c r="F11" s="74">
        <v>8</v>
      </c>
      <c r="G11" s="74"/>
      <c r="H11" s="74"/>
      <c r="I11" s="74">
        <v>1</v>
      </c>
      <c r="J11" s="74">
        <f t="shared" si="0"/>
        <v>863</v>
      </c>
    </row>
    <row r="12" spans="2:10">
      <c r="B12" s="73">
        <v>8</v>
      </c>
      <c r="C12" s="73" t="s">
        <v>92</v>
      </c>
      <c r="D12" s="74">
        <v>218</v>
      </c>
      <c r="E12" s="74">
        <v>18060</v>
      </c>
      <c r="F12" s="74">
        <v>87</v>
      </c>
      <c r="G12" s="74"/>
      <c r="H12" s="74">
        <v>7</v>
      </c>
      <c r="I12" s="74">
        <v>-11</v>
      </c>
      <c r="J12" s="74">
        <f t="shared" si="0"/>
        <v>18191</v>
      </c>
    </row>
    <row r="13" spans="2:10">
      <c r="B13" s="73">
        <v>9</v>
      </c>
      <c r="C13" s="73" t="s">
        <v>93</v>
      </c>
      <c r="D13" s="74">
        <v>373</v>
      </c>
      <c r="E13" s="74">
        <v>8060</v>
      </c>
      <c r="F13" s="74">
        <v>250</v>
      </c>
      <c r="G13" s="74"/>
      <c r="H13" s="74">
        <v>29</v>
      </c>
      <c r="I13" s="74">
        <v>-46</v>
      </c>
      <c r="J13" s="74">
        <f t="shared" si="0"/>
        <v>8183</v>
      </c>
    </row>
    <row r="14" spans="2:10">
      <c r="B14" s="73">
        <v>10</v>
      </c>
      <c r="C14" s="73" t="s">
        <v>94</v>
      </c>
      <c r="D14" s="74">
        <v>25</v>
      </c>
      <c r="E14" s="74">
        <v>8267</v>
      </c>
      <c r="F14" s="74">
        <v>139</v>
      </c>
      <c r="G14" s="74"/>
      <c r="H14" s="74">
        <v>6</v>
      </c>
      <c r="I14" s="74">
        <v>-2</v>
      </c>
      <c r="J14" s="74">
        <f t="shared" si="0"/>
        <v>8153</v>
      </c>
    </row>
    <row r="15" spans="2:10">
      <c r="B15" s="73">
        <v>11</v>
      </c>
      <c r="C15" s="73" t="s">
        <v>95</v>
      </c>
      <c r="D15" s="74">
        <v>209</v>
      </c>
      <c r="E15" s="74">
        <v>32562</v>
      </c>
      <c r="F15" s="74">
        <v>550</v>
      </c>
      <c r="G15" s="74"/>
      <c r="H15" s="74">
        <v>37</v>
      </c>
      <c r="I15" s="74">
        <v>-73</v>
      </c>
      <c r="J15" s="74">
        <f t="shared" si="0"/>
        <v>32221</v>
      </c>
    </row>
    <row r="16" spans="2:10">
      <c r="B16" s="73">
        <v>12</v>
      </c>
      <c r="C16" s="73" t="s">
        <v>96</v>
      </c>
      <c r="D16" s="74"/>
      <c r="E16" s="74">
        <v>11593</v>
      </c>
      <c r="F16" s="74">
        <v>1</v>
      </c>
      <c r="G16" s="74"/>
      <c r="H16" s="74"/>
      <c r="I16" s="74"/>
      <c r="J16" s="74">
        <f t="shared" si="0"/>
        <v>11592</v>
      </c>
    </row>
    <row r="17" spans="2:10">
      <c r="B17" s="73">
        <v>13</v>
      </c>
      <c r="C17" s="73" t="s">
        <v>97</v>
      </c>
      <c r="D17" s="74"/>
      <c r="E17" s="74">
        <v>14408</v>
      </c>
      <c r="F17" s="66"/>
      <c r="G17" s="74"/>
      <c r="H17" s="66"/>
      <c r="I17" s="66"/>
      <c r="J17" s="74">
        <f t="shared" si="0"/>
        <v>14408</v>
      </c>
    </row>
    <row r="18" spans="2:10" ht="13.5" thickBot="1">
      <c r="B18" s="75"/>
      <c r="C18" s="64" t="s">
        <v>27</v>
      </c>
      <c r="D18" s="65">
        <f t="shared" ref="D18:J18" si="1">SUM(D5:D17)</f>
        <v>2007</v>
      </c>
      <c r="E18" s="65">
        <f>SUM(E5:E17)</f>
        <v>155036</v>
      </c>
      <c r="F18" s="65">
        <f t="shared" si="1"/>
        <v>2665</v>
      </c>
      <c r="G18" s="65">
        <f t="shared" si="1"/>
        <v>0</v>
      </c>
      <c r="H18" s="65">
        <f t="shared" si="1"/>
        <v>279</v>
      </c>
      <c r="I18" s="65">
        <f t="shared" si="1"/>
        <v>-33</v>
      </c>
      <c r="J18" s="65">
        <f t="shared" si="1"/>
        <v>154378</v>
      </c>
    </row>
    <row r="19" spans="2:10">
      <c r="B19" s="48"/>
      <c r="D19" s="49"/>
      <c r="E19" s="49"/>
      <c r="F19" s="49"/>
      <c r="G19" s="49"/>
      <c r="H19" s="49"/>
      <c r="I19" s="49"/>
      <c r="J19" s="49"/>
    </row>
    <row r="20" spans="2:10">
      <c r="B20" s="48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A46" sqref="A46"/>
    </sheetView>
  </sheetViews>
  <sheetFormatPr defaultRowHeight="12.75"/>
  <cols>
    <col min="1" max="1" width="3.7109375" style="2" customWidth="1"/>
    <col min="2" max="2" width="9.140625" style="2"/>
    <col min="3" max="3" width="27" style="2" customWidth="1"/>
    <col min="4" max="4" width="10.140625" style="2" bestFit="1" customWidth="1"/>
    <col min="5" max="5" width="13.140625" style="2" customWidth="1"/>
    <col min="6" max="6" width="17.5703125" style="2" customWidth="1"/>
    <col min="7" max="7" width="15.5703125" style="2" customWidth="1"/>
    <col min="8" max="8" width="14.85546875" style="2" customWidth="1"/>
    <col min="9" max="9" width="17.5703125" style="2" customWidth="1"/>
    <col min="10" max="10" width="13.140625" style="2" customWidth="1"/>
    <col min="11" max="16384" width="9.140625" style="2"/>
  </cols>
  <sheetData>
    <row r="1" spans="2:10" ht="21" customHeight="1"/>
    <row r="2" spans="2:10" ht="48" customHeight="1">
      <c r="B2" s="200" t="s">
        <v>112</v>
      </c>
      <c r="C2" s="200"/>
      <c r="D2" s="200"/>
      <c r="E2" s="200"/>
      <c r="F2" s="200"/>
      <c r="G2" s="200"/>
      <c r="H2" s="200"/>
      <c r="I2" s="200"/>
      <c r="J2" s="200"/>
    </row>
    <row r="3" spans="2:10" ht="14.25">
      <c r="B3" s="45"/>
      <c r="C3" s="47"/>
      <c r="D3" s="207" t="s">
        <v>101</v>
      </c>
      <c r="E3" s="207"/>
      <c r="F3" s="205" t="s">
        <v>102</v>
      </c>
      <c r="G3" s="205" t="s">
        <v>103</v>
      </c>
      <c r="H3" s="205" t="s">
        <v>104</v>
      </c>
      <c r="I3" s="205" t="s">
        <v>105</v>
      </c>
      <c r="J3" s="205" t="s">
        <v>106</v>
      </c>
    </row>
    <row r="4" spans="2:10" ht="36.75" customHeight="1">
      <c r="B4" s="23" t="s">
        <v>329</v>
      </c>
      <c r="C4" s="47"/>
      <c r="D4" s="69" t="s">
        <v>107</v>
      </c>
      <c r="E4" s="70" t="s">
        <v>108</v>
      </c>
      <c r="F4" s="205"/>
      <c r="G4" s="205"/>
      <c r="H4" s="205"/>
      <c r="I4" s="205"/>
      <c r="J4" s="205"/>
    </row>
    <row r="5" spans="2:10">
      <c r="B5" s="76">
        <v>1</v>
      </c>
      <c r="C5" s="77" t="s">
        <v>78</v>
      </c>
      <c r="D5" s="78">
        <f>SUM(D6:D9)</f>
        <v>1958</v>
      </c>
      <c r="E5" s="78">
        <f t="shared" ref="E5:I5" si="0">SUM(E6:E9)</f>
        <v>155011</v>
      </c>
      <c r="F5" s="78">
        <f t="shared" si="0"/>
        <v>2653</v>
      </c>
      <c r="G5" s="78">
        <f t="shared" si="0"/>
        <v>0</v>
      </c>
      <c r="H5" s="78">
        <f t="shared" si="0"/>
        <v>279</v>
      </c>
      <c r="I5" s="78">
        <f t="shared" si="0"/>
        <v>-44</v>
      </c>
      <c r="J5" s="78">
        <f t="shared" ref="J5:J11" si="1">+D5+E5-F5-G5</f>
        <v>154316</v>
      </c>
    </row>
    <row r="6" spans="2:10" s="50" customFormat="1">
      <c r="B6" s="79">
        <v>2</v>
      </c>
      <c r="C6" s="80" t="s">
        <v>79</v>
      </c>
      <c r="D6" s="81">
        <v>1813</v>
      </c>
      <c r="E6" s="81">
        <v>135413</v>
      </c>
      <c r="F6" s="81">
        <v>2547</v>
      </c>
      <c r="G6" s="81"/>
      <c r="H6" s="81">
        <v>256</v>
      </c>
      <c r="I6" s="81">
        <v>-30</v>
      </c>
      <c r="J6" s="81">
        <f>+D6+E6-F6-G6</f>
        <v>134679</v>
      </c>
    </row>
    <row r="7" spans="2:10" s="50" customFormat="1">
      <c r="B7" s="79">
        <v>3</v>
      </c>
      <c r="C7" s="80" t="s">
        <v>80</v>
      </c>
      <c r="D7" s="81">
        <v>43</v>
      </c>
      <c r="E7" s="81">
        <v>10623</v>
      </c>
      <c r="F7" s="81">
        <v>71</v>
      </c>
      <c r="G7" s="81"/>
      <c r="H7" s="81">
        <v>19</v>
      </c>
      <c r="I7" s="81">
        <v>-29</v>
      </c>
      <c r="J7" s="81">
        <f t="shared" si="1"/>
        <v>10595</v>
      </c>
    </row>
    <row r="8" spans="2:10" s="50" customFormat="1">
      <c r="B8" s="79">
        <v>4</v>
      </c>
      <c r="C8" s="80" t="s">
        <v>328</v>
      </c>
      <c r="D8" s="81">
        <v>70</v>
      </c>
      <c r="E8" s="81">
        <v>3322</v>
      </c>
      <c r="F8" s="81">
        <v>0</v>
      </c>
      <c r="G8" s="81"/>
      <c r="H8" s="81" t="s">
        <v>24</v>
      </c>
      <c r="I8" s="81" t="s">
        <v>24</v>
      </c>
      <c r="J8" s="81">
        <f t="shared" si="1"/>
        <v>3392</v>
      </c>
    </row>
    <row r="9" spans="2:10" s="50" customFormat="1">
      <c r="B9" s="82">
        <v>5</v>
      </c>
      <c r="C9" s="83" t="s">
        <v>81</v>
      </c>
      <c r="D9" s="84">
        <v>32</v>
      </c>
      <c r="E9" s="84">
        <v>5653</v>
      </c>
      <c r="F9" s="84">
        <v>35</v>
      </c>
      <c r="G9" s="84"/>
      <c r="H9" s="84">
        <v>4</v>
      </c>
      <c r="I9" s="84">
        <v>15</v>
      </c>
      <c r="J9" s="84">
        <f t="shared" si="1"/>
        <v>5650</v>
      </c>
    </row>
    <row r="10" spans="2:10">
      <c r="B10" s="72">
        <v>6</v>
      </c>
      <c r="C10" s="66" t="s">
        <v>82</v>
      </c>
      <c r="D10" s="74">
        <v>49</v>
      </c>
      <c r="E10" s="74">
        <v>25</v>
      </c>
      <c r="F10" s="74">
        <v>12</v>
      </c>
      <c r="G10" s="74"/>
      <c r="H10" s="74"/>
      <c r="I10" s="74">
        <v>11</v>
      </c>
      <c r="J10" s="74">
        <f t="shared" si="1"/>
        <v>62</v>
      </c>
    </row>
    <row r="11" spans="2:10" ht="13.5" thickBot="1">
      <c r="B11" s="64"/>
      <c r="C11" s="64" t="s">
        <v>27</v>
      </c>
      <c r="D11" s="65">
        <f>+D10+D5</f>
        <v>2007</v>
      </c>
      <c r="E11" s="65">
        <f t="shared" ref="E11:I11" si="2">+E10+E5</f>
        <v>155036</v>
      </c>
      <c r="F11" s="65">
        <f t="shared" si="2"/>
        <v>2665</v>
      </c>
      <c r="G11" s="65">
        <f t="shared" si="2"/>
        <v>0</v>
      </c>
      <c r="H11" s="65">
        <f t="shared" si="2"/>
        <v>279</v>
      </c>
      <c r="I11" s="65">
        <f t="shared" si="2"/>
        <v>-33</v>
      </c>
      <c r="J11" s="65">
        <f t="shared" si="1"/>
        <v>154378</v>
      </c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ignoredErrors>
    <ignoredError sqref="D5:F5 I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A46" sqref="A46"/>
    </sheetView>
  </sheetViews>
  <sheetFormatPr defaultRowHeight="12.75"/>
  <cols>
    <col min="1" max="1" width="3.7109375" style="29" customWidth="1"/>
    <col min="2" max="2" width="9.140625" style="29"/>
    <col min="3" max="3" width="27.5703125" style="29" customWidth="1"/>
    <col min="4" max="6" width="19.85546875" style="29" customWidth="1"/>
    <col min="7" max="7" width="23" style="29" customWidth="1"/>
    <col min="8" max="8" width="19.85546875" style="29" customWidth="1"/>
    <col min="9" max="9" width="13" style="29" customWidth="1"/>
    <col min="10" max="16384" width="9.140625" style="29"/>
  </cols>
  <sheetData>
    <row r="1" spans="2:10" ht="21" customHeight="1"/>
    <row r="2" spans="2:10" ht="48" customHeight="1">
      <c r="B2" s="200" t="s">
        <v>114</v>
      </c>
      <c r="C2" s="200"/>
      <c r="D2" s="200"/>
      <c r="E2" s="200"/>
      <c r="F2" s="200"/>
      <c r="G2" s="200"/>
      <c r="H2" s="200"/>
      <c r="I2" s="200"/>
      <c r="J2" s="200"/>
    </row>
    <row r="3" spans="2:10" ht="12.75" customHeight="1">
      <c r="B3" s="41"/>
      <c r="C3" s="14"/>
      <c r="D3" s="208" t="s">
        <v>118</v>
      </c>
      <c r="E3" s="208"/>
      <c r="F3" s="208"/>
      <c r="G3" s="208"/>
      <c r="H3" s="208"/>
      <c r="I3" s="208"/>
      <c r="J3" s="51"/>
    </row>
    <row r="4" spans="2:10" ht="22.5" customHeight="1">
      <c r="B4" s="23" t="s">
        <v>329</v>
      </c>
      <c r="C4" s="14"/>
      <c r="D4" s="85" t="s">
        <v>119</v>
      </c>
      <c r="E4" s="85" t="s">
        <v>120</v>
      </c>
      <c r="F4" s="85" t="s">
        <v>121</v>
      </c>
      <c r="G4" s="85" t="s">
        <v>122</v>
      </c>
      <c r="H4" s="85" t="s">
        <v>123</v>
      </c>
      <c r="I4" s="85" t="s">
        <v>124</v>
      </c>
      <c r="J4" s="52"/>
    </row>
    <row r="5" spans="2:10">
      <c r="B5" s="62" t="s">
        <v>115</v>
      </c>
      <c r="C5" s="62"/>
      <c r="D5" s="63">
        <v>7427</v>
      </c>
      <c r="E5" s="63">
        <v>68</v>
      </c>
      <c r="F5" s="63">
        <v>3</v>
      </c>
      <c r="G5" s="63">
        <v>207</v>
      </c>
      <c r="H5" s="63">
        <v>97</v>
      </c>
      <c r="I5" s="63">
        <v>10</v>
      </c>
    </row>
    <row r="6" spans="2:10">
      <c r="B6" s="62" t="s">
        <v>116</v>
      </c>
      <c r="C6" s="62"/>
      <c r="D6" s="63"/>
      <c r="E6" s="63"/>
      <c r="F6" s="63"/>
      <c r="G6" s="63"/>
      <c r="H6" s="63"/>
      <c r="I6" s="63"/>
    </row>
    <row r="7" spans="2:10" ht="13.5" thickBot="1">
      <c r="B7" s="64" t="s">
        <v>117</v>
      </c>
      <c r="C7" s="64"/>
      <c r="D7" s="65">
        <f>SUM(D5:D6)</f>
        <v>7427</v>
      </c>
      <c r="E7" s="65">
        <f t="shared" ref="E7:I7" si="0">SUM(E5:E6)</f>
        <v>68</v>
      </c>
      <c r="F7" s="65">
        <f t="shared" si="0"/>
        <v>3</v>
      </c>
      <c r="G7" s="65">
        <f t="shared" si="0"/>
        <v>207</v>
      </c>
      <c r="H7" s="65">
        <f t="shared" si="0"/>
        <v>97</v>
      </c>
      <c r="I7" s="65">
        <f t="shared" si="0"/>
        <v>10</v>
      </c>
    </row>
  </sheetData>
  <mergeCells count="2">
    <mergeCell ref="B2:J2"/>
    <mergeCell ref="D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workbookViewId="0">
      <selection activeCell="A45" sqref="A45"/>
    </sheetView>
  </sheetViews>
  <sheetFormatPr defaultRowHeight="12.75"/>
  <cols>
    <col min="1" max="1" width="3.7109375" style="29" customWidth="1"/>
    <col min="2" max="2" width="9.140625" style="29"/>
    <col min="3" max="3" width="26" style="29" bestFit="1" customWidth="1"/>
    <col min="4" max="4" width="10.28515625" style="29" bestFit="1" customWidth="1"/>
    <col min="5" max="5" width="23.7109375" style="29" customWidth="1"/>
    <col min="6" max="6" width="17.140625" style="29" customWidth="1"/>
    <col min="7" max="7" width="9.28515625" style="29" bestFit="1" customWidth="1"/>
    <col min="8" max="8" width="13.140625" style="29" customWidth="1"/>
    <col min="9" max="9" width="11.85546875" style="29" customWidth="1"/>
    <col min="10" max="10" width="12.7109375" style="29" customWidth="1"/>
    <col min="11" max="11" width="13.28515625" style="29" customWidth="1"/>
    <col min="12" max="12" width="12.5703125" style="29" customWidth="1"/>
    <col min="13" max="13" width="10.28515625" style="29" customWidth="1"/>
    <col min="14" max="14" width="18.42578125" style="29" customWidth="1"/>
    <col min="15" max="15" width="15.5703125" style="29" customWidth="1"/>
    <col min="16" max="16" width="15.85546875" style="29" customWidth="1"/>
    <col min="17" max="16384" width="9.140625" style="29"/>
  </cols>
  <sheetData>
    <row r="1" spans="2:16" ht="21" customHeight="1"/>
    <row r="2" spans="2:16" ht="48" customHeight="1">
      <c r="B2" s="200" t="s">
        <v>126</v>
      </c>
      <c r="C2" s="200"/>
      <c r="D2" s="200"/>
      <c r="E2" s="200"/>
      <c r="F2" s="200"/>
      <c r="G2" s="200"/>
      <c r="H2" s="200"/>
      <c r="I2" s="200"/>
      <c r="J2" s="200"/>
    </row>
    <row r="3" spans="2:16" ht="36" customHeight="1">
      <c r="B3" s="47"/>
      <c r="C3" s="47"/>
      <c r="D3" s="90"/>
      <c r="E3" s="220" t="s">
        <v>127</v>
      </c>
      <c r="F3" s="220"/>
      <c r="G3" s="220"/>
      <c r="H3" s="220"/>
      <c r="I3" s="220"/>
      <c r="J3" s="220"/>
      <c r="K3" s="211" t="s">
        <v>128</v>
      </c>
      <c r="L3" s="212"/>
      <c r="M3" s="212"/>
      <c r="N3" s="212"/>
      <c r="O3" s="211" t="s">
        <v>129</v>
      </c>
      <c r="P3" s="212"/>
    </row>
    <row r="4" spans="2:16" ht="21" customHeight="1">
      <c r="B4" s="47"/>
      <c r="C4" s="47"/>
      <c r="D4" s="87"/>
      <c r="E4" s="217" t="s">
        <v>130</v>
      </c>
      <c r="F4" s="209" t="s">
        <v>131</v>
      </c>
      <c r="G4" s="88"/>
      <c r="H4" s="219" t="s">
        <v>132</v>
      </c>
      <c r="I4" s="219"/>
      <c r="J4" s="219"/>
      <c r="K4" s="213" t="s">
        <v>133</v>
      </c>
      <c r="L4" s="214"/>
      <c r="M4" s="215" t="s">
        <v>134</v>
      </c>
      <c r="N4" s="216"/>
      <c r="O4" s="217" t="s">
        <v>135</v>
      </c>
      <c r="P4" s="217" t="s">
        <v>136</v>
      </c>
    </row>
    <row r="5" spans="2:16" ht="31.5" customHeight="1">
      <c r="B5" s="23" t="s">
        <v>329</v>
      </c>
      <c r="C5" s="47"/>
      <c r="D5" s="87"/>
      <c r="E5" s="218"/>
      <c r="F5" s="210"/>
      <c r="G5" s="87"/>
      <c r="H5" s="89" t="s">
        <v>137</v>
      </c>
      <c r="I5" s="86" t="s">
        <v>138</v>
      </c>
      <c r="J5" s="86" t="s">
        <v>139</v>
      </c>
      <c r="K5" s="87"/>
      <c r="L5" s="89" t="s">
        <v>139</v>
      </c>
      <c r="M5" s="87"/>
      <c r="N5" s="89" t="s">
        <v>139</v>
      </c>
      <c r="O5" s="218"/>
      <c r="P5" s="218"/>
    </row>
    <row r="6" spans="2:16">
      <c r="B6" s="91" t="s">
        <v>140</v>
      </c>
      <c r="C6" s="62" t="s">
        <v>116</v>
      </c>
      <c r="D6" s="92"/>
      <c r="E6" s="92"/>
      <c r="F6" s="93"/>
      <c r="G6" s="92"/>
      <c r="H6" s="92"/>
      <c r="I6" s="62"/>
      <c r="J6" s="62"/>
      <c r="K6" s="92"/>
      <c r="L6" s="93"/>
      <c r="M6" s="92"/>
      <c r="N6" s="93"/>
      <c r="O6" s="92"/>
      <c r="P6" s="93"/>
    </row>
    <row r="7" spans="2:16">
      <c r="B7" s="91" t="s">
        <v>141</v>
      </c>
      <c r="C7" s="62" t="s">
        <v>143</v>
      </c>
      <c r="D7" s="94">
        <v>63616</v>
      </c>
      <c r="E7" s="95">
        <v>372</v>
      </c>
      <c r="F7" s="96">
        <v>426</v>
      </c>
      <c r="G7" s="94">
        <v>2910</v>
      </c>
      <c r="H7" s="94">
        <v>1784</v>
      </c>
      <c r="I7" s="63">
        <v>1058</v>
      </c>
      <c r="J7" s="63">
        <v>1593</v>
      </c>
      <c r="K7" s="94">
        <v>-1015</v>
      </c>
      <c r="L7" s="97">
        <v>-104</v>
      </c>
      <c r="M7" s="94">
        <v>-1500</v>
      </c>
      <c r="N7" s="97">
        <v>-837</v>
      </c>
      <c r="O7" s="94">
        <v>491</v>
      </c>
      <c r="P7" s="97">
        <v>241</v>
      </c>
    </row>
    <row r="8" spans="2:16" ht="13.5" thickBot="1">
      <c r="B8" s="102" t="s">
        <v>142</v>
      </c>
      <c r="C8" s="103" t="s">
        <v>144</v>
      </c>
      <c r="D8" s="104">
        <v>15665</v>
      </c>
      <c r="E8" s="104"/>
      <c r="F8" s="105">
        <v>6</v>
      </c>
      <c r="G8" s="104">
        <v>256</v>
      </c>
      <c r="H8" s="104">
        <v>114</v>
      </c>
      <c r="I8" s="106"/>
      <c r="J8" s="106">
        <v>69</v>
      </c>
      <c r="K8" s="104">
        <v>-40</v>
      </c>
      <c r="L8" s="105"/>
      <c r="M8" s="104">
        <v>-111</v>
      </c>
      <c r="N8" s="105"/>
      <c r="O8" s="104"/>
      <c r="P8" s="105"/>
    </row>
    <row r="9" spans="2:16"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</sheetData>
  <mergeCells count="11">
    <mergeCell ref="F4:F5"/>
    <mergeCell ref="B2:J2"/>
    <mergeCell ref="K3:N3"/>
    <mergeCell ref="O3:P3"/>
    <mergeCell ref="K4:L4"/>
    <mergeCell ref="M4:N4"/>
    <mergeCell ref="O4:O5"/>
    <mergeCell ref="P4:P5"/>
    <mergeCell ref="E4:E5"/>
    <mergeCell ref="H4:J4"/>
    <mergeCell ref="E3:J3"/>
  </mergeCells>
  <pageMargins left="0.7" right="0.7" top="0.75" bottom="0.75" header="0.3" footer="0.3"/>
  <ignoredErrors>
    <ignoredError sqref="B6:B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A46" sqref="A46"/>
    </sheetView>
  </sheetViews>
  <sheetFormatPr defaultRowHeight="12.75"/>
  <cols>
    <col min="1" max="1" width="3.7109375" style="29" customWidth="1"/>
    <col min="2" max="2" width="7" style="29" customWidth="1"/>
    <col min="3" max="3" width="72.28515625" style="29" bestFit="1" customWidth="1"/>
    <col min="4" max="4" width="14.85546875" style="29" customWidth="1"/>
    <col min="5" max="5" width="14.28515625" style="29" customWidth="1"/>
    <col min="6" max="16384" width="9.140625" style="29"/>
  </cols>
  <sheetData>
    <row r="1" spans="2:10" ht="21" customHeight="1"/>
    <row r="2" spans="2:10" ht="48" customHeight="1">
      <c r="B2" s="200" t="s">
        <v>151</v>
      </c>
      <c r="C2" s="200"/>
      <c r="D2" s="200"/>
      <c r="E2" s="200"/>
      <c r="F2" s="200"/>
      <c r="G2" s="200"/>
      <c r="H2" s="200"/>
      <c r="I2" s="200"/>
      <c r="J2" s="200"/>
    </row>
    <row r="3" spans="2:10" ht="48" customHeight="1">
      <c r="B3" s="23" t="s">
        <v>329</v>
      </c>
      <c r="C3" s="14"/>
      <c r="D3" s="41" t="s">
        <v>152</v>
      </c>
      <c r="E3" s="41" t="s">
        <v>153</v>
      </c>
    </row>
    <row r="4" spans="2:10" s="98" customFormat="1">
      <c r="B4" s="100">
        <v>1</v>
      </c>
      <c r="C4" s="114" t="s">
        <v>155</v>
      </c>
      <c r="D4" s="99">
        <v>2709</v>
      </c>
      <c r="E4" s="99"/>
    </row>
    <row r="5" spans="2:10">
      <c r="B5" s="101">
        <v>2</v>
      </c>
      <c r="C5" s="39" t="s">
        <v>156</v>
      </c>
      <c r="D5" s="63">
        <v>486</v>
      </c>
      <c r="E5" s="63"/>
    </row>
    <row r="6" spans="2:10">
      <c r="B6" s="101">
        <v>3</v>
      </c>
      <c r="C6" s="39" t="s">
        <v>157</v>
      </c>
      <c r="D6" s="63">
        <v>475</v>
      </c>
      <c r="E6" s="63"/>
    </row>
    <row r="7" spans="2:10">
      <c r="B7" s="101">
        <v>4</v>
      </c>
      <c r="C7" s="39" t="s">
        <v>158</v>
      </c>
      <c r="D7" s="63"/>
      <c r="E7" s="63"/>
    </row>
    <row r="8" spans="2:10">
      <c r="B8" s="101">
        <v>5</v>
      </c>
      <c r="C8" s="39" t="s">
        <v>159</v>
      </c>
      <c r="D8" s="63"/>
      <c r="E8" s="63"/>
    </row>
    <row r="9" spans="2:10">
      <c r="B9" s="101">
        <v>6</v>
      </c>
      <c r="C9" s="39" t="s">
        <v>160</v>
      </c>
      <c r="D9" s="63"/>
      <c r="E9" s="63"/>
    </row>
    <row r="10" spans="2:10">
      <c r="B10" s="101">
        <v>7</v>
      </c>
      <c r="C10" s="39" t="s">
        <v>305</v>
      </c>
      <c r="D10" s="63"/>
      <c r="E10" s="63"/>
    </row>
    <row r="11" spans="2:10">
      <c r="B11" s="101">
        <v>8</v>
      </c>
      <c r="C11" s="39" t="s">
        <v>161</v>
      </c>
      <c r="D11" s="63">
        <v>-236</v>
      </c>
      <c r="E11" s="63"/>
    </row>
    <row r="12" spans="2:10" s="98" customFormat="1">
      <c r="B12" s="127">
        <v>9</v>
      </c>
      <c r="C12" s="128" t="s">
        <v>154</v>
      </c>
      <c r="D12" s="129">
        <f>+D4+D5-D6-D7+D8+D9+D10+D11</f>
        <v>2484</v>
      </c>
      <c r="E12" s="129">
        <f>+E4+E5-E6-E7+E8+E9+E10+E11</f>
        <v>0</v>
      </c>
    </row>
    <row r="13" spans="2:10">
      <c r="B13" s="101">
        <v>10</v>
      </c>
      <c r="C13" s="39" t="s">
        <v>162</v>
      </c>
      <c r="D13" s="63">
        <v>19</v>
      </c>
      <c r="E13" s="63"/>
    </row>
    <row r="14" spans="2:10" ht="13.5" thickBot="1">
      <c r="B14" s="107">
        <v>11</v>
      </c>
      <c r="C14" s="116" t="s">
        <v>163</v>
      </c>
      <c r="D14" s="106">
        <v>37</v>
      </c>
      <c r="E14" s="106"/>
    </row>
  </sheetData>
  <mergeCells count="1">
    <mergeCell ref="B2:J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A46" sqref="A46"/>
    </sheetView>
  </sheetViews>
  <sheetFormatPr defaultRowHeight="12.75"/>
  <cols>
    <col min="1" max="1" width="3.7109375" style="29" customWidth="1"/>
    <col min="2" max="2" width="6.140625" style="29" customWidth="1"/>
    <col min="3" max="3" width="75.7109375" style="29" customWidth="1"/>
    <col min="4" max="4" width="19.5703125" style="29" customWidth="1"/>
    <col min="5" max="5" width="7.140625" style="29" customWidth="1"/>
    <col min="6" max="16384" width="9.140625" style="29"/>
  </cols>
  <sheetData>
    <row r="1" spans="2:9" ht="21" customHeight="1"/>
    <row r="2" spans="2:9" ht="48" customHeight="1">
      <c r="B2" s="200" t="s">
        <v>165</v>
      </c>
      <c r="C2" s="200"/>
      <c r="D2" s="200"/>
      <c r="E2" s="200"/>
      <c r="F2" s="200"/>
      <c r="G2" s="200"/>
      <c r="H2" s="200"/>
      <c r="I2" s="200"/>
    </row>
    <row r="3" spans="2:9" ht="37.5" customHeight="1">
      <c r="B3" s="23" t="s">
        <v>329</v>
      </c>
      <c r="C3" s="14"/>
      <c r="D3" s="41" t="s">
        <v>170</v>
      </c>
    </row>
    <row r="4" spans="2:9" s="98" customFormat="1">
      <c r="B4" s="100">
        <v>1</v>
      </c>
      <c r="C4" s="111" t="s">
        <v>155</v>
      </c>
      <c r="D4" s="99">
        <v>2020</v>
      </c>
      <c r="E4" s="163"/>
      <c r="F4" s="163"/>
      <c r="G4" s="163"/>
      <c r="H4" s="163"/>
    </row>
    <row r="5" spans="2:9">
      <c r="B5" s="101">
        <v>2</v>
      </c>
      <c r="C5" s="112" t="s">
        <v>166</v>
      </c>
      <c r="D5" s="63">
        <v>220</v>
      </c>
      <c r="E5" s="62"/>
      <c r="F5" s="62"/>
      <c r="G5" s="62"/>
      <c r="H5" s="62"/>
    </row>
    <row r="6" spans="2:9">
      <c r="B6" s="101">
        <v>3</v>
      </c>
      <c r="C6" s="112" t="s">
        <v>167</v>
      </c>
      <c r="D6" s="63">
        <v>144</v>
      </c>
      <c r="E6" s="62"/>
      <c r="F6" s="62"/>
      <c r="G6" s="62"/>
      <c r="H6" s="62"/>
    </row>
    <row r="7" spans="2:9">
      <c r="B7" s="101">
        <v>4</v>
      </c>
      <c r="C7" s="112" t="s">
        <v>168</v>
      </c>
      <c r="D7" s="63">
        <v>-266</v>
      </c>
      <c r="E7" s="62"/>
      <c r="F7" s="62"/>
      <c r="G7" s="62"/>
      <c r="H7" s="62"/>
    </row>
    <row r="8" spans="2:9">
      <c r="B8" s="101">
        <v>5</v>
      </c>
      <c r="C8" s="112" t="s">
        <v>169</v>
      </c>
      <c r="D8" s="63">
        <v>-48</v>
      </c>
      <c r="E8" s="62"/>
      <c r="F8" s="62"/>
      <c r="G8" s="62"/>
      <c r="H8" s="62"/>
    </row>
    <row r="9" spans="2:9" s="98" customFormat="1" ht="13.5" thickBot="1">
      <c r="B9" s="160">
        <v>6</v>
      </c>
      <c r="C9" s="113" t="s">
        <v>154</v>
      </c>
      <c r="D9" s="65">
        <f>+D4+D5-D6+D7+D8</f>
        <v>1782</v>
      </c>
      <c r="E9" s="163"/>
      <c r="F9" s="163"/>
      <c r="G9" s="163"/>
      <c r="H9" s="163"/>
    </row>
    <row r="10" spans="2:9">
      <c r="B10" s="62"/>
      <c r="C10" s="62"/>
      <c r="D10" s="62"/>
      <c r="E10" s="62"/>
      <c r="F10" s="62"/>
      <c r="G10" s="62"/>
      <c r="H10" s="62"/>
    </row>
    <row r="11" spans="2:9">
      <c r="B11" s="62"/>
      <c r="C11" s="62"/>
      <c r="D11" s="62"/>
      <c r="E11" s="62"/>
      <c r="F11" s="62"/>
      <c r="G11" s="62"/>
      <c r="H11" s="62"/>
    </row>
    <row r="16" spans="2:9">
      <c r="C16" s="29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2019-08-29T06:52:17Z</dcterms:modified>
</cp:coreProperties>
</file>